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0" windowWidth="15480" windowHeight="11640" tabRatio="834" activeTab="3"/>
  </bookViews>
  <sheets>
    <sheet name="Map" sheetId="13" r:id="rId1"/>
    <sheet name="Result Overview" sheetId="1" r:id="rId2"/>
    <sheet name="Building Fuel Usage" sheetId="12" r:id="rId3"/>
    <sheet name="Building Electricity" sheetId="6" r:id="rId4"/>
    <sheet name="Gasoline Usage" sheetId="4" r:id="rId5"/>
    <sheet name="Staff Commute" sheetId="11" r:id="rId6"/>
    <sheet name="Business Travel" sheetId="5" r:id="rId7"/>
    <sheet name="WasteWater" sheetId="7" r:id="rId8"/>
    <sheet name="Solid Waste" sheetId="8" r:id="rId9"/>
    <sheet name="Paper Usage" sheetId="9" r:id="rId10"/>
    <sheet name="C Sequestration" sheetId="16" r:id="rId11"/>
    <sheet name="Brief Analysis" sheetId="14" r:id="rId12"/>
    <sheet name="Note &amp; Reference" sheetId="15" r:id="rId1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1"/>
  <c r="F3"/>
  <c r="G3"/>
  <c r="H3"/>
  <c r="K3"/>
  <c r="L3"/>
  <c r="B3"/>
  <c r="B14"/>
  <c r="E25" i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L25" i="16"/>
  <c r="M25"/>
  <c r="N25"/>
  <c r="O25"/>
  <c r="P25"/>
  <c r="Q25"/>
  <c r="L4"/>
  <c r="M4"/>
  <c r="N4"/>
  <c r="O4"/>
  <c r="P4"/>
  <c r="Q4"/>
  <c r="L5"/>
  <c r="M5"/>
  <c r="N5"/>
  <c r="O5"/>
  <c r="P5"/>
  <c r="Q5"/>
  <c r="L6"/>
  <c r="M6"/>
  <c r="N6"/>
  <c r="O6"/>
  <c r="P6"/>
  <c r="Q6"/>
  <c r="L7"/>
  <c r="M7"/>
  <c r="N7"/>
  <c r="O7"/>
  <c r="P7"/>
  <c r="Q7"/>
  <c r="L8"/>
  <c r="M8"/>
  <c r="N8"/>
  <c r="O8"/>
  <c r="P8"/>
  <c r="Q8"/>
  <c r="L9"/>
  <c r="M9"/>
  <c r="N9"/>
  <c r="O9"/>
  <c r="P9"/>
  <c r="Q9"/>
  <c r="L10"/>
  <c r="M10"/>
  <c r="N10"/>
  <c r="O10"/>
  <c r="P10"/>
  <c r="Q10"/>
  <c r="L11"/>
  <c r="M11"/>
  <c r="N11"/>
  <c r="O11"/>
  <c r="P11"/>
  <c r="Q11"/>
  <c r="L12"/>
  <c r="M12"/>
  <c r="N12"/>
  <c r="O12"/>
  <c r="P12"/>
  <c r="Q12"/>
  <c r="L13"/>
  <c r="M13"/>
  <c r="N13"/>
  <c r="O13"/>
  <c r="P13"/>
  <c r="Q13"/>
  <c r="L14"/>
  <c r="M14"/>
  <c r="N14"/>
  <c r="O14"/>
  <c r="P14"/>
  <c r="Q14"/>
  <c r="L15"/>
  <c r="M15"/>
  <c r="N15"/>
  <c r="O15"/>
  <c r="P15"/>
  <c r="Q15"/>
  <c r="L16"/>
  <c r="M16"/>
  <c r="N16"/>
  <c r="O16"/>
  <c r="P16"/>
  <c r="Q16"/>
  <c r="L17"/>
  <c r="M17"/>
  <c r="N17"/>
  <c r="O17"/>
  <c r="P17"/>
  <c r="Q17"/>
  <c r="L18"/>
  <c r="M18"/>
  <c r="N18"/>
  <c r="O18"/>
  <c r="P18"/>
  <c r="Q18"/>
  <c r="L19"/>
  <c r="M19"/>
  <c r="N19"/>
  <c r="O19"/>
  <c r="P19"/>
  <c r="Q19"/>
  <c r="L20"/>
  <c r="M20"/>
  <c r="N20"/>
  <c r="O20"/>
  <c r="P20"/>
  <c r="Q20"/>
  <c r="L21"/>
  <c r="M21"/>
  <c r="N21"/>
  <c r="O21"/>
  <c r="P21"/>
  <c r="Q21"/>
  <c r="L22"/>
  <c r="M22"/>
  <c r="N22"/>
  <c r="O22"/>
  <c r="P22"/>
  <c r="Q22"/>
  <c r="L23"/>
  <c r="M23"/>
  <c r="N23"/>
  <c r="O23"/>
  <c r="P23"/>
  <c r="Q23"/>
  <c r="L24"/>
  <c r="M24"/>
  <c r="N24"/>
  <c r="O24"/>
  <c r="P24"/>
  <c r="Q24"/>
  <c r="L3"/>
  <c r="M3"/>
  <c r="N3"/>
  <c r="O3"/>
  <c r="P3"/>
  <c r="Q3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J2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I2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5"/>
  <c r="M27"/>
  <c r="T27"/>
  <c r="W27"/>
  <c r="Z27"/>
  <c r="AC27"/>
  <c r="U27"/>
  <c r="X27"/>
  <c r="AA27"/>
  <c r="AD27"/>
  <c r="V27"/>
  <c r="Y27"/>
  <c r="AB27"/>
  <c r="AE27"/>
  <c r="AF27"/>
  <c r="AG27"/>
  <c r="C25" i="1"/>
  <c r="M26" i="4"/>
  <c r="T26"/>
  <c r="W26"/>
  <c r="Z26"/>
  <c r="AC26"/>
  <c r="U26"/>
  <c r="X26"/>
  <c r="AA26"/>
  <c r="AD26"/>
  <c r="V26"/>
  <c r="Y26"/>
  <c r="AB26"/>
  <c r="AE26"/>
  <c r="AF26"/>
  <c r="AG26"/>
  <c r="C24" i="1"/>
  <c r="M25" i="4"/>
  <c r="T25"/>
  <c r="W25"/>
  <c r="Z25"/>
  <c r="AC25"/>
  <c r="U25"/>
  <c r="X25"/>
  <c r="AA25"/>
  <c r="AD25"/>
  <c r="V25"/>
  <c r="Y25"/>
  <c r="AB25"/>
  <c r="AE25"/>
  <c r="AF25"/>
  <c r="AG25"/>
  <c r="C23" i="1"/>
  <c r="M24" i="4"/>
  <c r="T24"/>
  <c r="W24"/>
  <c r="Z24"/>
  <c r="AC24"/>
  <c r="U24"/>
  <c r="X24"/>
  <c r="AA24"/>
  <c r="AD24"/>
  <c r="V24"/>
  <c r="Y24"/>
  <c r="AB24"/>
  <c r="AE24"/>
  <c r="AF24"/>
  <c r="AG24"/>
  <c r="C22" i="1"/>
  <c r="M23" i="4"/>
  <c r="T23"/>
  <c r="W23"/>
  <c r="Z23"/>
  <c r="AC23"/>
  <c r="U23"/>
  <c r="X23"/>
  <c r="AA23"/>
  <c r="AD23"/>
  <c r="V23"/>
  <c r="Y23"/>
  <c r="AB23"/>
  <c r="AE23"/>
  <c r="AF23"/>
  <c r="AG23"/>
  <c r="C21" i="1"/>
  <c r="M22" i="4"/>
  <c r="T22"/>
  <c r="W22"/>
  <c r="Z22"/>
  <c r="AC22"/>
  <c r="U22"/>
  <c r="X22"/>
  <c r="AA22"/>
  <c r="AD22"/>
  <c r="V22"/>
  <c r="Y22"/>
  <c r="AB22"/>
  <c r="AE22"/>
  <c r="AF22"/>
  <c r="AG22"/>
  <c r="C20" i="1"/>
  <c r="M21" i="4"/>
  <c r="T21"/>
  <c r="W21"/>
  <c r="Z21"/>
  <c r="AC21"/>
  <c r="U21"/>
  <c r="X21"/>
  <c r="AA21"/>
  <c r="AD21"/>
  <c r="V21"/>
  <c r="Y21"/>
  <c r="AB21"/>
  <c r="AE21"/>
  <c r="AF21"/>
  <c r="AG21"/>
  <c r="C19" i="1"/>
  <c r="M20" i="4"/>
  <c r="T20"/>
  <c r="W20"/>
  <c r="Z20"/>
  <c r="AC20"/>
  <c r="U20"/>
  <c r="X20"/>
  <c r="AA20"/>
  <c r="AD20"/>
  <c r="V20"/>
  <c r="Y20"/>
  <c r="AB20"/>
  <c r="AE20"/>
  <c r="AF20"/>
  <c r="AG20"/>
  <c r="C18" i="1"/>
  <c r="M19" i="4"/>
  <c r="T19"/>
  <c r="W19"/>
  <c r="Z19"/>
  <c r="AC19"/>
  <c r="U19"/>
  <c r="X19"/>
  <c r="AA19"/>
  <c r="AD19"/>
  <c r="V19"/>
  <c r="Y19"/>
  <c r="AB19"/>
  <c r="AE19"/>
  <c r="AF19"/>
  <c r="AG19"/>
  <c r="C17" i="1"/>
  <c r="M18" i="4"/>
  <c r="T18"/>
  <c r="W18"/>
  <c r="Z18"/>
  <c r="AC18"/>
  <c r="U18"/>
  <c r="X18"/>
  <c r="AA18"/>
  <c r="AD18"/>
  <c r="V18"/>
  <c r="Y18"/>
  <c r="AB18"/>
  <c r="AE18"/>
  <c r="AF18"/>
  <c r="AG18"/>
  <c r="C16" i="1"/>
  <c r="M17" i="4"/>
  <c r="T17"/>
  <c r="W17"/>
  <c r="Z17"/>
  <c r="AC17"/>
  <c r="U17"/>
  <c r="X17"/>
  <c r="AA17"/>
  <c r="AD17"/>
  <c r="V17"/>
  <c r="Y17"/>
  <c r="AB17"/>
  <c r="AE17"/>
  <c r="AF17"/>
  <c r="AG17"/>
  <c r="C15" i="1"/>
  <c r="M16" i="4"/>
  <c r="T16"/>
  <c r="W16"/>
  <c r="Z16"/>
  <c r="AC16"/>
  <c r="U16"/>
  <c r="X16"/>
  <c r="AA16"/>
  <c r="AD16"/>
  <c r="V16"/>
  <c r="Y16"/>
  <c r="AB16"/>
  <c r="AE16"/>
  <c r="AF16"/>
  <c r="AG16"/>
  <c r="C14" i="1"/>
  <c r="M15" i="4"/>
  <c r="T15"/>
  <c r="W15"/>
  <c r="Z15"/>
  <c r="AC15"/>
  <c r="U15"/>
  <c r="X15"/>
  <c r="AA15"/>
  <c r="AD15"/>
  <c r="V15"/>
  <c r="Y15"/>
  <c r="AB15"/>
  <c r="AE15"/>
  <c r="AF15"/>
  <c r="AG15"/>
  <c r="C13" i="1"/>
  <c r="M14" i="4"/>
  <c r="T14"/>
  <c r="W14"/>
  <c r="Z14"/>
  <c r="AC14"/>
  <c r="U14"/>
  <c r="X14"/>
  <c r="AA14"/>
  <c r="AD14"/>
  <c r="V14"/>
  <c r="Y14"/>
  <c r="AB14"/>
  <c r="AE14"/>
  <c r="AF14"/>
  <c r="AG14"/>
  <c r="C12" i="1"/>
  <c r="M13" i="4"/>
  <c r="T13"/>
  <c r="W13"/>
  <c r="Z13"/>
  <c r="AC13"/>
  <c r="U13"/>
  <c r="X13"/>
  <c r="AA13"/>
  <c r="AD13"/>
  <c r="V13"/>
  <c r="Y13"/>
  <c r="AB13"/>
  <c r="AE13"/>
  <c r="AF13"/>
  <c r="AG13"/>
  <c r="C11" i="1"/>
  <c r="M12" i="4"/>
  <c r="T12"/>
  <c r="W12"/>
  <c r="Z12"/>
  <c r="AC12"/>
  <c r="U12"/>
  <c r="X12"/>
  <c r="AA12"/>
  <c r="AD12"/>
  <c r="V12"/>
  <c r="Y12"/>
  <c r="AB12"/>
  <c r="AE12"/>
  <c r="AF12"/>
  <c r="AG12"/>
  <c r="C10" i="1"/>
  <c r="M11" i="4"/>
  <c r="T11"/>
  <c r="W11"/>
  <c r="Z11"/>
  <c r="AC11"/>
  <c r="U11"/>
  <c r="X11"/>
  <c r="AA11"/>
  <c r="AD11"/>
  <c r="V11"/>
  <c r="Y11"/>
  <c r="AB11"/>
  <c r="AE11"/>
  <c r="AF11"/>
  <c r="AG11"/>
  <c r="C9" i="1"/>
  <c r="M10" i="4"/>
  <c r="T10"/>
  <c r="W10"/>
  <c r="Z10"/>
  <c r="AC10"/>
  <c r="U10"/>
  <c r="X10"/>
  <c r="AA10"/>
  <c r="AD10"/>
  <c r="V10"/>
  <c r="Y10"/>
  <c r="AB10"/>
  <c r="AE10"/>
  <c r="AF10"/>
  <c r="AG10"/>
  <c r="C8" i="1"/>
  <c r="M9" i="4"/>
  <c r="T9"/>
  <c r="W9"/>
  <c r="Z9"/>
  <c r="AC9"/>
  <c r="U9"/>
  <c r="X9"/>
  <c r="AA9"/>
  <c r="AD9"/>
  <c r="V9"/>
  <c r="Y9"/>
  <c r="AB9"/>
  <c r="AE9"/>
  <c r="AF9"/>
  <c r="AG9"/>
  <c r="C7" i="1"/>
  <c r="M8" i="4"/>
  <c r="T8"/>
  <c r="W8"/>
  <c r="Z8"/>
  <c r="AC8"/>
  <c r="U8"/>
  <c r="X8"/>
  <c r="AA8"/>
  <c r="AD8"/>
  <c r="V8"/>
  <c r="Y8"/>
  <c r="AB8"/>
  <c r="AE8"/>
  <c r="AF8"/>
  <c r="AG8"/>
  <c r="C6" i="1"/>
  <c r="M7" i="4"/>
  <c r="T7"/>
  <c r="W7"/>
  <c r="Z7"/>
  <c r="AC7"/>
  <c r="U7"/>
  <c r="X7"/>
  <c r="AA7"/>
  <c r="AD7"/>
  <c r="V7"/>
  <c r="Y7"/>
  <c r="AB7"/>
  <c r="AE7"/>
  <c r="AF7"/>
  <c r="AG7"/>
  <c r="C5" i="1"/>
  <c r="M6" i="4"/>
  <c r="T6"/>
  <c r="W6"/>
  <c r="Z6"/>
  <c r="AC6"/>
  <c r="U6"/>
  <c r="X6"/>
  <c r="AA6"/>
  <c r="AD6"/>
  <c r="V6"/>
  <c r="Y6"/>
  <c r="AB6"/>
  <c r="AE6"/>
  <c r="AF6"/>
  <c r="AG6"/>
  <c r="C4" i="1"/>
  <c r="M5" i="4"/>
  <c r="T5"/>
  <c r="W5"/>
  <c r="Z5"/>
  <c r="AC5"/>
  <c r="U5"/>
  <c r="X5"/>
  <c r="AA5"/>
  <c r="AD5"/>
  <c r="V5"/>
  <c r="Y5"/>
  <c r="AB5"/>
  <c r="AE5"/>
  <c r="AF5"/>
  <c r="AG5"/>
  <c r="C3" i="1"/>
  <c r="M6" i="12"/>
  <c r="R6"/>
  <c r="Q6"/>
  <c r="S6"/>
  <c r="T6"/>
  <c r="U6"/>
  <c r="V6"/>
  <c r="W6"/>
  <c r="X6"/>
  <c r="Y6"/>
  <c r="Z6"/>
  <c r="AA6"/>
  <c r="AB6"/>
  <c r="AC6"/>
  <c r="AD6"/>
  <c r="B4" i="1"/>
  <c r="L5" i="5"/>
  <c r="M5"/>
  <c r="N5"/>
  <c r="O5"/>
  <c r="P5"/>
  <c r="Q5"/>
  <c r="F4" i="1"/>
  <c r="G5" i="6"/>
  <c r="H5"/>
  <c r="I5"/>
  <c r="J5"/>
  <c r="K5"/>
  <c r="D4" i="1"/>
  <c r="H5" i="7"/>
  <c r="I5"/>
  <c r="J5"/>
  <c r="K5"/>
  <c r="L5"/>
  <c r="M5"/>
  <c r="G4" i="1"/>
  <c r="L6" i="8"/>
  <c r="Q6"/>
  <c r="R6"/>
  <c r="S6"/>
  <c r="H4" i="1"/>
  <c r="H5" i="9"/>
  <c r="I5"/>
  <c r="J5"/>
  <c r="K5"/>
  <c r="I4" i="1"/>
  <c r="J4"/>
  <c r="B4" i="14"/>
  <c r="D4"/>
  <c r="M7" i="12"/>
  <c r="R7"/>
  <c r="Q7"/>
  <c r="S7"/>
  <c r="T7"/>
  <c r="U7"/>
  <c r="V7"/>
  <c r="W7"/>
  <c r="X7"/>
  <c r="Y7"/>
  <c r="Z7"/>
  <c r="AA7"/>
  <c r="AB7"/>
  <c r="AC7"/>
  <c r="AD7"/>
  <c r="B5" i="1"/>
  <c r="L6" i="5"/>
  <c r="M6"/>
  <c r="N6"/>
  <c r="O6"/>
  <c r="P6"/>
  <c r="Q6"/>
  <c r="F5" i="1"/>
  <c r="G6" i="6"/>
  <c r="H6"/>
  <c r="I6"/>
  <c r="J6"/>
  <c r="K6"/>
  <c r="D5" i="1"/>
  <c r="H6" i="7"/>
  <c r="I6"/>
  <c r="J6"/>
  <c r="K6"/>
  <c r="L6"/>
  <c r="M6"/>
  <c r="G5" i="1"/>
  <c r="L7" i="8"/>
  <c r="Q7"/>
  <c r="R7"/>
  <c r="S7"/>
  <c r="H5" i="1"/>
  <c r="H6" i="9"/>
  <c r="I6"/>
  <c r="J6"/>
  <c r="K6"/>
  <c r="I5" i="1"/>
  <c r="J5"/>
  <c r="B5" i="14"/>
  <c r="D5"/>
  <c r="M8" i="12"/>
  <c r="R8"/>
  <c r="Q8"/>
  <c r="S8"/>
  <c r="T8"/>
  <c r="U8"/>
  <c r="V8"/>
  <c r="W8"/>
  <c r="X8"/>
  <c r="Y8"/>
  <c r="Z8"/>
  <c r="AA8"/>
  <c r="AB8"/>
  <c r="AC8"/>
  <c r="AD8"/>
  <c r="B6" i="1"/>
  <c r="L7" i="5"/>
  <c r="M7"/>
  <c r="N7"/>
  <c r="O7"/>
  <c r="P7"/>
  <c r="Q7"/>
  <c r="F6" i="1"/>
  <c r="G7" i="6"/>
  <c r="H7"/>
  <c r="I7"/>
  <c r="J7"/>
  <c r="K7"/>
  <c r="D6" i="1"/>
  <c r="H7" i="7"/>
  <c r="I7"/>
  <c r="J7"/>
  <c r="K7"/>
  <c r="L7"/>
  <c r="M7"/>
  <c r="G6" i="1"/>
  <c r="L8" i="8"/>
  <c r="Q8"/>
  <c r="R8"/>
  <c r="S8"/>
  <c r="H6" i="1"/>
  <c r="H7" i="9"/>
  <c r="I7"/>
  <c r="J7"/>
  <c r="K7"/>
  <c r="I6" i="1"/>
  <c r="J6"/>
  <c r="B6" i="14"/>
  <c r="D6"/>
  <c r="M9" i="12"/>
  <c r="R9"/>
  <c r="Q9"/>
  <c r="S9"/>
  <c r="T9"/>
  <c r="U9"/>
  <c r="V9"/>
  <c r="W9"/>
  <c r="X9"/>
  <c r="Y9"/>
  <c r="Z9"/>
  <c r="AA9"/>
  <c r="AB9"/>
  <c r="AC9"/>
  <c r="AD9"/>
  <c r="B7" i="1"/>
  <c r="L8" i="5"/>
  <c r="M8"/>
  <c r="N8"/>
  <c r="O8"/>
  <c r="P8"/>
  <c r="Q8"/>
  <c r="F7" i="1"/>
  <c r="G8" i="6"/>
  <c r="H8"/>
  <c r="I8"/>
  <c r="J8"/>
  <c r="K8"/>
  <c r="D7" i="1"/>
  <c r="H8" i="7"/>
  <c r="I8"/>
  <c r="J8"/>
  <c r="K8"/>
  <c r="L8"/>
  <c r="M8"/>
  <c r="G7" i="1"/>
  <c r="L9" i="8"/>
  <c r="Q9"/>
  <c r="R9"/>
  <c r="S9"/>
  <c r="H7" i="1"/>
  <c r="H8" i="9"/>
  <c r="I8"/>
  <c r="J8"/>
  <c r="K8"/>
  <c r="I7" i="1"/>
  <c r="J7"/>
  <c r="B7" i="14"/>
  <c r="D7"/>
  <c r="M10" i="12"/>
  <c r="R10"/>
  <c r="Q10"/>
  <c r="S10"/>
  <c r="T10"/>
  <c r="U10"/>
  <c r="V10"/>
  <c r="W10"/>
  <c r="X10"/>
  <c r="Y10"/>
  <c r="Z10"/>
  <c r="AA10"/>
  <c r="AB10"/>
  <c r="AC10"/>
  <c r="AD10"/>
  <c r="B8" i="1"/>
  <c r="M9" i="5"/>
  <c r="N9"/>
  <c r="O9"/>
  <c r="P9"/>
  <c r="L9"/>
  <c r="Q9"/>
  <c r="F8" i="1"/>
  <c r="G9" i="6"/>
  <c r="H9"/>
  <c r="I9"/>
  <c r="J9"/>
  <c r="K9"/>
  <c r="D8" i="1"/>
  <c r="H9" i="7"/>
  <c r="I9"/>
  <c r="J9"/>
  <c r="K9"/>
  <c r="L9"/>
  <c r="M9"/>
  <c r="G8" i="1"/>
  <c r="L10" i="8"/>
  <c r="Q10"/>
  <c r="R10"/>
  <c r="S10"/>
  <c r="H8" i="1"/>
  <c r="H9" i="9"/>
  <c r="I9"/>
  <c r="J9"/>
  <c r="K9"/>
  <c r="I8" i="1"/>
  <c r="J8"/>
  <c r="B8" i="14"/>
  <c r="D8"/>
  <c r="M11" i="12"/>
  <c r="R11"/>
  <c r="Q11"/>
  <c r="S11"/>
  <c r="T11"/>
  <c r="U11"/>
  <c r="V11"/>
  <c r="W11"/>
  <c r="X11"/>
  <c r="Y11"/>
  <c r="Z11"/>
  <c r="AA11"/>
  <c r="AB11"/>
  <c r="AC11"/>
  <c r="AD11"/>
  <c r="B9" i="1"/>
  <c r="L10" i="5"/>
  <c r="M10"/>
  <c r="N10"/>
  <c r="O10"/>
  <c r="P10"/>
  <c r="Q10"/>
  <c r="F9" i="1"/>
  <c r="G10" i="6"/>
  <c r="H10"/>
  <c r="I10"/>
  <c r="J10"/>
  <c r="K10"/>
  <c r="D9" i="1"/>
  <c r="H10" i="7"/>
  <c r="I10"/>
  <c r="J10"/>
  <c r="K10"/>
  <c r="L10"/>
  <c r="M10"/>
  <c r="G9" i="1"/>
  <c r="L11" i="8"/>
  <c r="Q11"/>
  <c r="R11"/>
  <c r="S11"/>
  <c r="H9" i="1"/>
  <c r="H10" i="9"/>
  <c r="I10"/>
  <c r="J10"/>
  <c r="K10"/>
  <c r="I9" i="1"/>
  <c r="J9"/>
  <c r="B9" i="14"/>
  <c r="D9"/>
  <c r="M12" i="12"/>
  <c r="R12"/>
  <c r="Q12"/>
  <c r="S12"/>
  <c r="T12"/>
  <c r="U12"/>
  <c r="V12"/>
  <c r="W12"/>
  <c r="Y12"/>
  <c r="X12"/>
  <c r="Z12"/>
  <c r="AB12"/>
  <c r="AA12"/>
  <c r="AC12"/>
  <c r="AD12"/>
  <c r="B10" i="1"/>
  <c r="L11" i="5"/>
  <c r="M11"/>
  <c r="N11"/>
  <c r="O11"/>
  <c r="P11"/>
  <c r="Q11"/>
  <c r="F10" i="1"/>
  <c r="G11" i="6"/>
  <c r="H11"/>
  <c r="I11"/>
  <c r="J11"/>
  <c r="K11"/>
  <c r="D10" i="1"/>
  <c r="H11" i="7"/>
  <c r="I11"/>
  <c r="J11"/>
  <c r="K11"/>
  <c r="L11"/>
  <c r="M11"/>
  <c r="G10" i="1"/>
  <c r="L12" i="8"/>
  <c r="Q12"/>
  <c r="R12"/>
  <c r="S12"/>
  <c r="H10" i="1"/>
  <c r="J11" i="9"/>
  <c r="H11"/>
  <c r="I11"/>
  <c r="K11"/>
  <c r="I10" i="1"/>
  <c r="J10"/>
  <c r="B10" i="14"/>
  <c r="D10"/>
  <c r="M13" i="12"/>
  <c r="R13"/>
  <c r="Q13"/>
  <c r="S13"/>
  <c r="T13"/>
  <c r="U13"/>
  <c r="V13"/>
  <c r="W13"/>
  <c r="Y13"/>
  <c r="X13"/>
  <c r="Z13"/>
  <c r="AB13"/>
  <c r="AA13"/>
  <c r="AC13"/>
  <c r="AD13"/>
  <c r="B11" i="1"/>
  <c r="L12" i="5"/>
  <c r="M12"/>
  <c r="N12"/>
  <c r="O12"/>
  <c r="P12"/>
  <c r="Q12"/>
  <c r="F11" i="1"/>
  <c r="G12" i="6"/>
  <c r="H12"/>
  <c r="I12"/>
  <c r="J12"/>
  <c r="K12"/>
  <c r="D11" i="1"/>
  <c r="H12" i="7"/>
  <c r="I12"/>
  <c r="J12"/>
  <c r="K12"/>
  <c r="L12"/>
  <c r="M12"/>
  <c r="G11" i="1"/>
  <c r="L13" i="8"/>
  <c r="Q13"/>
  <c r="R13"/>
  <c r="S13"/>
  <c r="H11" i="1"/>
  <c r="H12" i="9"/>
  <c r="I12"/>
  <c r="J12"/>
  <c r="K12"/>
  <c r="I11" i="1"/>
  <c r="J11"/>
  <c r="B11" i="14"/>
  <c r="D11"/>
  <c r="M14" i="12"/>
  <c r="R14"/>
  <c r="Q14"/>
  <c r="S14"/>
  <c r="T14"/>
  <c r="U14"/>
  <c r="V14"/>
  <c r="W14"/>
  <c r="Y14"/>
  <c r="X14"/>
  <c r="Z14"/>
  <c r="AB14"/>
  <c r="AA14"/>
  <c r="AC14"/>
  <c r="AD14"/>
  <c r="B12" i="1"/>
  <c r="L13" i="5"/>
  <c r="M13"/>
  <c r="N13"/>
  <c r="O13"/>
  <c r="P13"/>
  <c r="Q13"/>
  <c r="F12" i="1"/>
  <c r="G13" i="6"/>
  <c r="H13"/>
  <c r="I13"/>
  <c r="J13"/>
  <c r="K13"/>
  <c r="D12" i="1"/>
  <c r="H13" i="7"/>
  <c r="I13"/>
  <c r="J13"/>
  <c r="K13"/>
  <c r="L13"/>
  <c r="M13"/>
  <c r="G12" i="1"/>
  <c r="L14" i="8"/>
  <c r="Q14"/>
  <c r="R14"/>
  <c r="S14"/>
  <c r="H12" i="1"/>
  <c r="H13" i="9"/>
  <c r="I13"/>
  <c r="J13"/>
  <c r="K13"/>
  <c r="I12" i="1"/>
  <c r="J12"/>
  <c r="B12" i="14"/>
  <c r="D12"/>
  <c r="M15" i="12"/>
  <c r="R15"/>
  <c r="Q15"/>
  <c r="S15"/>
  <c r="T15"/>
  <c r="U15"/>
  <c r="V15"/>
  <c r="W15"/>
  <c r="Y15"/>
  <c r="X15"/>
  <c r="Z15"/>
  <c r="AB15"/>
  <c r="AA15"/>
  <c r="AC15"/>
  <c r="AD15"/>
  <c r="B13" i="1"/>
  <c r="L14" i="5"/>
  <c r="M14"/>
  <c r="N14"/>
  <c r="O14"/>
  <c r="P14"/>
  <c r="Q14"/>
  <c r="F13" i="1"/>
  <c r="G14" i="6"/>
  <c r="H14"/>
  <c r="I14"/>
  <c r="J14"/>
  <c r="K14"/>
  <c r="D13" i="1"/>
  <c r="H14" i="7"/>
  <c r="I14"/>
  <c r="J14"/>
  <c r="K14"/>
  <c r="L14"/>
  <c r="M14"/>
  <c r="G13" i="1"/>
  <c r="L15" i="8"/>
  <c r="Q15"/>
  <c r="R15"/>
  <c r="S15"/>
  <c r="H13" i="1"/>
  <c r="H14" i="9"/>
  <c r="I14"/>
  <c r="J14"/>
  <c r="K14"/>
  <c r="I13" i="1"/>
  <c r="J13"/>
  <c r="B13" i="14"/>
  <c r="D13"/>
  <c r="M16" i="12"/>
  <c r="R16"/>
  <c r="Q16"/>
  <c r="S16"/>
  <c r="T16"/>
  <c r="U16"/>
  <c r="V16"/>
  <c r="W16"/>
  <c r="Y16"/>
  <c r="X16"/>
  <c r="Z16"/>
  <c r="AB16"/>
  <c r="AA16"/>
  <c r="AC16"/>
  <c r="AD16"/>
  <c r="B14" i="1"/>
  <c r="L15" i="5"/>
  <c r="M15"/>
  <c r="N15"/>
  <c r="O15"/>
  <c r="P15"/>
  <c r="Q15"/>
  <c r="F14" i="1"/>
  <c r="G15" i="6"/>
  <c r="H15"/>
  <c r="I15"/>
  <c r="J15"/>
  <c r="K15"/>
  <c r="D14" i="1"/>
  <c r="H15" i="7"/>
  <c r="I15"/>
  <c r="J15"/>
  <c r="K15"/>
  <c r="L15"/>
  <c r="M15"/>
  <c r="G14" i="1"/>
  <c r="L16" i="8"/>
  <c r="Q16"/>
  <c r="R16"/>
  <c r="S16"/>
  <c r="H14" i="1"/>
  <c r="H15" i="9"/>
  <c r="I15"/>
  <c r="J15"/>
  <c r="K15"/>
  <c r="I14" i="1"/>
  <c r="J14"/>
  <c r="B14" i="14"/>
  <c r="D14"/>
  <c r="M17" i="12"/>
  <c r="R17"/>
  <c r="Q17"/>
  <c r="S17"/>
  <c r="T17"/>
  <c r="U17"/>
  <c r="V17"/>
  <c r="W17"/>
  <c r="Y17"/>
  <c r="X17"/>
  <c r="Z17"/>
  <c r="AB17"/>
  <c r="AA17"/>
  <c r="AC17"/>
  <c r="AD17"/>
  <c r="B15" i="1"/>
  <c r="L16" i="5"/>
  <c r="M16"/>
  <c r="N16"/>
  <c r="O16"/>
  <c r="P16"/>
  <c r="Q16"/>
  <c r="F15" i="1"/>
  <c r="G16" i="6"/>
  <c r="H16"/>
  <c r="I16"/>
  <c r="J16"/>
  <c r="K16"/>
  <c r="D15" i="1"/>
  <c r="H16" i="7"/>
  <c r="I16"/>
  <c r="J16"/>
  <c r="K16"/>
  <c r="L16"/>
  <c r="M16"/>
  <c r="G15" i="1"/>
  <c r="L17" i="8"/>
  <c r="Q17"/>
  <c r="R17"/>
  <c r="S17"/>
  <c r="H15" i="1"/>
  <c r="H16" i="9"/>
  <c r="I16"/>
  <c r="J16"/>
  <c r="K16"/>
  <c r="I15" i="1"/>
  <c r="J15"/>
  <c r="B15" i="14"/>
  <c r="D15"/>
  <c r="M18" i="12"/>
  <c r="R18"/>
  <c r="Q18"/>
  <c r="S18"/>
  <c r="T18"/>
  <c r="U18"/>
  <c r="V18"/>
  <c r="W18"/>
  <c r="Y18"/>
  <c r="X18"/>
  <c r="Z18"/>
  <c r="AB18"/>
  <c r="AA18"/>
  <c r="AC18"/>
  <c r="AD18"/>
  <c r="B16" i="1"/>
  <c r="L17" i="5"/>
  <c r="M17"/>
  <c r="N17"/>
  <c r="O17"/>
  <c r="P17"/>
  <c r="Q17"/>
  <c r="F16" i="1"/>
  <c r="G17" i="6"/>
  <c r="H17"/>
  <c r="I17"/>
  <c r="J17"/>
  <c r="K17"/>
  <c r="D16" i="1"/>
  <c r="H17" i="7"/>
  <c r="I17"/>
  <c r="J17"/>
  <c r="K17"/>
  <c r="L17"/>
  <c r="M17"/>
  <c r="G16" i="1"/>
  <c r="L18" i="8"/>
  <c r="Q18"/>
  <c r="R18"/>
  <c r="S18"/>
  <c r="H16" i="1"/>
  <c r="H17" i="9"/>
  <c r="I17"/>
  <c r="J17"/>
  <c r="K17"/>
  <c r="I16" i="1"/>
  <c r="J16"/>
  <c r="B16" i="14"/>
  <c r="D16"/>
  <c r="M19" i="12"/>
  <c r="R19"/>
  <c r="Q19"/>
  <c r="S19"/>
  <c r="T19"/>
  <c r="U19"/>
  <c r="V19"/>
  <c r="W19"/>
  <c r="Y19"/>
  <c r="X19"/>
  <c r="Z19"/>
  <c r="AB19"/>
  <c r="AA19"/>
  <c r="AC19"/>
  <c r="AD19"/>
  <c r="B17" i="1"/>
  <c r="L18" i="5"/>
  <c r="M18"/>
  <c r="N18"/>
  <c r="O18"/>
  <c r="P18"/>
  <c r="Q18"/>
  <c r="F17" i="1"/>
  <c r="G18" i="6"/>
  <c r="H18"/>
  <c r="I18"/>
  <c r="J18"/>
  <c r="K18"/>
  <c r="D17" i="1"/>
  <c r="H18" i="7"/>
  <c r="I18"/>
  <c r="J18"/>
  <c r="K18"/>
  <c r="L18"/>
  <c r="M18"/>
  <c r="G17" i="1"/>
  <c r="L19" i="8"/>
  <c r="Q19"/>
  <c r="R19"/>
  <c r="S19"/>
  <c r="H17" i="1"/>
  <c r="H18" i="9"/>
  <c r="I18"/>
  <c r="J18"/>
  <c r="K18"/>
  <c r="I17" i="1"/>
  <c r="J17"/>
  <c r="B17" i="14"/>
  <c r="D17"/>
  <c r="M20" i="12"/>
  <c r="R20"/>
  <c r="Q20"/>
  <c r="S20"/>
  <c r="T20"/>
  <c r="U20"/>
  <c r="V20"/>
  <c r="W20"/>
  <c r="Y20"/>
  <c r="X20"/>
  <c r="Z20"/>
  <c r="AB20"/>
  <c r="AA20"/>
  <c r="AC20"/>
  <c r="AD20"/>
  <c r="B18" i="1"/>
  <c r="L19" i="5"/>
  <c r="M19"/>
  <c r="N19"/>
  <c r="O19"/>
  <c r="P19"/>
  <c r="Q19"/>
  <c r="F18" i="1"/>
  <c r="G19" i="6"/>
  <c r="H19"/>
  <c r="I19"/>
  <c r="J19"/>
  <c r="K19"/>
  <c r="D18" i="1"/>
  <c r="H19" i="7"/>
  <c r="I19"/>
  <c r="J19"/>
  <c r="K19"/>
  <c r="L19"/>
  <c r="M19"/>
  <c r="G18" i="1"/>
  <c r="L20" i="8"/>
  <c r="Q20"/>
  <c r="R20"/>
  <c r="S20"/>
  <c r="H18" i="1"/>
  <c r="H19" i="9"/>
  <c r="I19"/>
  <c r="J19"/>
  <c r="K19"/>
  <c r="I18" i="1"/>
  <c r="J18"/>
  <c r="B18" i="14"/>
  <c r="D18"/>
  <c r="M21" i="12"/>
  <c r="R21"/>
  <c r="Q21"/>
  <c r="S21"/>
  <c r="T21"/>
  <c r="U21"/>
  <c r="V21"/>
  <c r="W21"/>
  <c r="Y21"/>
  <c r="X21"/>
  <c r="Z21"/>
  <c r="AB21"/>
  <c r="AA21"/>
  <c r="AC21"/>
  <c r="AD21"/>
  <c r="B19" i="1"/>
  <c r="L20" i="5"/>
  <c r="M20"/>
  <c r="N20"/>
  <c r="O20"/>
  <c r="P20"/>
  <c r="Q20"/>
  <c r="F19" i="1"/>
  <c r="G20" i="6"/>
  <c r="H20"/>
  <c r="I20"/>
  <c r="J20"/>
  <c r="K20"/>
  <c r="D19" i="1"/>
  <c r="H20" i="7"/>
  <c r="I20"/>
  <c r="J20"/>
  <c r="K20"/>
  <c r="L20"/>
  <c r="M20"/>
  <c r="G19" i="1"/>
  <c r="L21" i="8"/>
  <c r="Q21"/>
  <c r="R21"/>
  <c r="S21"/>
  <c r="H19" i="1"/>
  <c r="H20" i="9"/>
  <c r="I20"/>
  <c r="J20"/>
  <c r="K20"/>
  <c r="I19" i="1"/>
  <c r="J19"/>
  <c r="B19" i="14"/>
  <c r="D19"/>
  <c r="M22" i="12"/>
  <c r="R22"/>
  <c r="Q22"/>
  <c r="S22"/>
  <c r="T22"/>
  <c r="U22"/>
  <c r="V22"/>
  <c r="W22"/>
  <c r="Y22"/>
  <c r="X22"/>
  <c r="Z22"/>
  <c r="AB22"/>
  <c r="AA22"/>
  <c r="AC22"/>
  <c r="AD22"/>
  <c r="B20" i="1"/>
  <c r="L21" i="5"/>
  <c r="M21"/>
  <c r="N21"/>
  <c r="O21"/>
  <c r="P21"/>
  <c r="Q21"/>
  <c r="F20" i="1"/>
  <c r="G21" i="6"/>
  <c r="H21"/>
  <c r="I21"/>
  <c r="J21"/>
  <c r="K21"/>
  <c r="D20" i="1"/>
  <c r="H21" i="7"/>
  <c r="I21"/>
  <c r="J21"/>
  <c r="K21"/>
  <c r="L21"/>
  <c r="M21"/>
  <c r="G20" i="1"/>
  <c r="L22" i="8"/>
  <c r="Q22"/>
  <c r="R22"/>
  <c r="S22"/>
  <c r="H20" i="1"/>
  <c r="H21" i="9"/>
  <c r="I21"/>
  <c r="J21"/>
  <c r="K21"/>
  <c r="I20" i="1"/>
  <c r="J20"/>
  <c r="B20" i="14"/>
  <c r="D20"/>
  <c r="M23" i="12"/>
  <c r="R23"/>
  <c r="Q23"/>
  <c r="S23"/>
  <c r="T23"/>
  <c r="U23"/>
  <c r="V23"/>
  <c r="W23"/>
  <c r="Y23"/>
  <c r="X23"/>
  <c r="Z23"/>
  <c r="AB23"/>
  <c r="AA23"/>
  <c r="AC23"/>
  <c r="AD23"/>
  <c r="B21" i="1"/>
  <c r="L22" i="5"/>
  <c r="M22"/>
  <c r="N22"/>
  <c r="O22"/>
  <c r="P22"/>
  <c r="Q22"/>
  <c r="F21" i="1"/>
  <c r="G22" i="6"/>
  <c r="H22"/>
  <c r="I22"/>
  <c r="J22"/>
  <c r="K22"/>
  <c r="D21" i="1"/>
  <c r="H22" i="7"/>
  <c r="I22"/>
  <c r="J22"/>
  <c r="K22"/>
  <c r="L22"/>
  <c r="M22"/>
  <c r="G21" i="1"/>
  <c r="L23" i="8"/>
  <c r="Q23"/>
  <c r="R23"/>
  <c r="S23"/>
  <c r="H21" i="1"/>
  <c r="H22" i="9"/>
  <c r="I22"/>
  <c r="J22"/>
  <c r="K22"/>
  <c r="I21" i="1"/>
  <c r="J21"/>
  <c r="B21" i="14"/>
  <c r="D21"/>
  <c r="M24" i="12"/>
  <c r="R24"/>
  <c r="Q24"/>
  <c r="S24"/>
  <c r="T24"/>
  <c r="U24"/>
  <c r="V24"/>
  <c r="W24"/>
  <c r="Y24"/>
  <c r="X24"/>
  <c r="Z24"/>
  <c r="AB24"/>
  <c r="AA24"/>
  <c r="AC24"/>
  <c r="AD24"/>
  <c r="B22" i="1"/>
  <c r="L23" i="5"/>
  <c r="M23"/>
  <c r="N23"/>
  <c r="O23"/>
  <c r="P23"/>
  <c r="Q23"/>
  <c r="F22" i="1"/>
  <c r="G23" i="6"/>
  <c r="H23"/>
  <c r="I23"/>
  <c r="J23"/>
  <c r="K23"/>
  <c r="D22" i="1"/>
  <c r="H23" i="7"/>
  <c r="I23"/>
  <c r="J23"/>
  <c r="K23"/>
  <c r="L23"/>
  <c r="M23"/>
  <c r="G22" i="1"/>
  <c r="L24" i="8"/>
  <c r="Q24"/>
  <c r="R24"/>
  <c r="S24"/>
  <c r="H22" i="1"/>
  <c r="H23" i="9"/>
  <c r="I23"/>
  <c r="J23"/>
  <c r="K23"/>
  <c r="I22" i="1"/>
  <c r="J22"/>
  <c r="B22" i="14"/>
  <c r="D22"/>
  <c r="M25" i="12"/>
  <c r="R25"/>
  <c r="Q25"/>
  <c r="S25"/>
  <c r="T25"/>
  <c r="U25"/>
  <c r="V25"/>
  <c r="W25"/>
  <c r="Y25"/>
  <c r="X25"/>
  <c r="Z25"/>
  <c r="AB25"/>
  <c r="AA25"/>
  <c r="AC25"/>
  <c r="AD25"/>
  <c r="B23" i="1"/>
  <c r="L24" i="5"/>
  <c r="M24"/>
  <c r="N24"/>
  <c r="O24"/>
  <c r="P24"/>
  <c r="Q24"/>
  <c r="F23" i="1"/>
  <c r="G24" i="6"/>
  <c r="H24"/>
  <c r="I24"/>
  <c r="J24"/>
  <c r="K24"/>
  <c r="D23" i="1"/>
  <c r="H24" i="7"/>
  <c r="I24"/>
  <c r="J24"/>
  <c r="K24"/>
  <c r="L24"/>
  <c r="M24"/>
  <c r="G23" i="1"/>
  <c r="L25" i="8"/>
  <c r="Q25"/>
  <c r="R25"/>
  <c r="S25"/>
  <c r="H23" i="1"/>
  <c r="H24" i="9"/>
  <c r="I24"/>
  <c r="J24"/>
  <c r="K24"/>
  <c r="I23" i="1"/>
  <c r="J23"/>
  <c r="B23" i="14"/>
  <c r="D23"/>
  <c r="M26" i="12"/>
  <c r="R26"/>
  <c r="Q26"/>
  <c r="S26"/>
  <c r="T26"/>
  <c r="U26"/>
  <c r="V26"/>
  <c r="W26"/>
  <c r="Y26"/>
  <c r="X26"/>
  <c r="Z26"/>
  <c r="AB26"/>
  <c r="AA26"/>
  <c r="AC26"/>
  <c r="AD26"/>
  <c r="B24" i="1"/>
  <c r="L25" i="5"/>
  <c r="M25"/>
  <c r="N25"/>
  <c r="O25"/>
  <c r="P25"/>
  <c r="Q25"/>
  <c r="F24" i="1"/>
  <c r="G25" i="6"/>
  <c r="H25"/>
  <c r="I25"/>
  <c r="J25"/>
  <c r="K25"/>
  <c r="D24" i="1"/>
  <c r="H25" i="7"/>
  <c r="I25"/>
  <c r="J25"/>
  <c r="K25"/>
  <c r="L25"/>
  <c r="M25"/>
  <c r="G24" i="1"/>
  <c r="L26" i="8"/>
  <c r="Q26"/>
  <c r="R26"/>
  <c r="S26"/>
  <c r="H24" i="1"/>
  <c r="H25" i="9"/>
  <c r="I25"/>
  <c r="J25"/>
  <c r="K25"/>
  <c r="I24" i="1"/>
  <c r="J24"/>
  <c r="B24" i="14"/>
  <c r="D24"/>
  <c r="M27" i="12"/>
  <c r="R27"/>
  <c r="Q27"/>
  <c r="S27"/>
  <c r="T27"/>
  <c r="U27"/>
  <c r="V27"/>
  <c r="W27"/>
  <c r="Y27"/>
  <c r="X27"/>
  <c r="Z27"/>
  <c r="AB27"/>
  <c r="AA27"/>
  <c r="AC27"/>
  <c r="AD27"/>
  <c r="B25" i="1"/>
  <c r="L26" i="5"/>
  <c r="M26"/>
  <c r="N26"/>
  <c r="O26"/>
  <c r="P26"/>
  <c r="Q26"/>
  <c r="F25" i="1"/>
  <c r="G26" i="6"/>
  <c r="H26"/>
  <c r="I26"/>
  <c r="J26"/>
  <c r="K26"/>
  <c r="D25" i="1"/>
  <c r="H26" i="7"/>
  <c r="I26"/>
  <c r="J26"/>
  <c r="K26"/>
  <c r="L26"/>
  <c r="M26"/>
  <c r="G25" i="1"/>
  <c r="L27" i="8"/>
  <c r="Q27"/>
  <c r="R27"/>
  <c r="S27"/>
  <c r="H25" i="1"/>
  <c r="H26" i="9"/>
  <c r="I26"/>
  <c r="J26"/>
  <c r="K26"/>
  <c r="I25" i="1"/>
  <c r="J25"/>
  <c r="B25" i="14"/>
  <c r="D25"/>
  <c r="M5" i="12"/>
  <c r="R5"/>
  <c r="Q5"/>
  <c r="S5"/>
  <c r="T5"/>
  <c r="U5"/>
  <c r="V5"/>
  <c r="W5"/>
  <c r="X5"/>
  <c r="Y5"/>
  <c r="Z5"/>
  <c r="AA5"/>
  <c r="AB5"/>
  <c r="AC5"/>
  <c r="AD5"/>
  <c r="B3" i="1"/>
  <c r="L4" i="5"/>
  <c r="M4"/>
  <c r="N4"/>
  <c r="O4"/>
  <c r="P4"/>
  <c r="Q4"/>
  <c r="F3" i="1"/>
  <c r="G4" i="6"/>
  <c r="H4"/>
  <c r="I4"/>
  <c r="J4"/>
  <c r="K4"/>
  <c r="D3" i="1"/>
  <c r="H4" i="7"/>
  <c r="I4"/>
  <c r="J4"/>
  <c r="K4"/>
  <c r="L4"/>
  <c r="M4"/>
  <c r="G3" i="1"/>
  <c r="L5" i="8"/>
  <c r="Q5"/>
  <c r="R5"/>
  <c r="S5"/>
  <c r="H3" i="1"/>
  <c r="H4" i="9"/>
  <c r="I4"/>
  <c r="J4"/>
  <c r="K4"/>
  <c r="I3" i="1"/>
  <c r="J3"/>
  <c r="B3" i="14"/>
  <c r="D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E4" i="11"/>
  <c r="F4"/>
  <c r="G4"/>
  <c r="H4"/>
  <c r="K4"/>
  <c r="L4"/>
  <c r="B4"/>
  <c r="E5"/>
  <c r="F5"/>
  <c r="G5"/>
  <c r="H5"/>
  <c r="K5"/>
  <c r="L5"/>
  <c r="B5"/>
  <c r="E6"/>
  <c r="F6"/>
  <c r="G6"/>
  <c r="H6"/>
  <c r="K6"/>
  <c r="L6"/>
  <c r="B6"/>
  <c r="E7"/>
  <c r="F7"/>
  <c r="G7"/>
  <c r="H7"/>
  <c r="K7"/>
  <c r="L7"/>
  <c r="B7"/>
  <c r="E8"/>
  <c r="F8"/>
  <c r="G8"/>
  <c r="H8"/>
  <c r="K8"/>
  <c r="L8"/>
  <c r="B8"/>
  <c r="E9"/>
  <c r="F9"/>
  <c r="G9"/>
  <c r="H9"/>
  <c r="K9"/>
  <c r="L9"/>
  <c r="B9"/>
  <c r="E10"/>
  <c r="F10"/>
  <c r="G10"/>
  <c r="H10"/>
  <c r="K10"/>
  <c r="L10"/>
  <c r="B10"/>
  <c r="E11"/>
  <c r="F11"/>
  <c r="G11"/>
  <c r="H11"/>
  <c r="K11"/>
  <c r="L11"/>
  <c r="B11"/>
  <c r="E12"/>
  <c r="F12"/>
  <c r="G12"/>
  <c r="H12"/>
  <c r="K12"/>
  <c r="L12"/>
  <c r="B12"/>
  <c r="E13"/>
  <c r="F13"/>
  <c r="G13"/>
  <c r="H13"/>
  <c r="K13"/>
  <c r="L13"/>
  <c r="B13"/>
  <c r="F4" i="1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3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4"/>
  <c r="G5"/>
  <c r="G6"/>
  <c r="G7"/>
  <c r="G8"/>
  <c r="G9"/>
  <c r="G10"/>
  <c r="G11"/>
  <c r="G12"/>
  <c r="G13"/>
  <c r="G14"/>
  <c r="G3"/>
  <c r="H14"/>
  <c r="H13"/>
  <c r="H12"/>
  <c r="H11"/>
  <c r="H10"/>
  <c r="H9"/>
  <c r="H8"/>
  <c r="H7"/>
  <c r="H6"/>
  <c r="H5"/>
  <c r="H4"/>
  <c r="H3"/>
  <c r="F10" i="8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F7"/>
  <c r="F8"/>
  <c r="F9"/>
  <c r="F5"/>
</calcChain>
</file>

<file path=xl/sharedStrings.xml><?xml version="1.0" encoding="utf-8"?>
<sst xmlns="http://schemas.openxmlformats.org/spreadsheetml/2006/main" count="347" uniqueCount="173">
  <si>
    <t>Total</t>
  </si>
  <si>
    <t>Airplane</t>
  </si>
  <si>
    <t>Taxi</t>
  </si>
  <si>
    <t>Bus</t>
  </si>
  <si>
    <t>Private Car</t>
  </si>
  <si>
    <t>Train</t>
  </si>
  <si>
    <t>Beach/Dune</t>
  </si>
  <si>
    <t>Salt Marsh</t>
  </si>
  <si>
    <t>MPG</t>
  </si>
  <si>
    <t>(miles)</t>
  </si>
  <si>
    <t>(miles/gallon)</t>
  </si>
  <si>
    <t>Annual Gasoline Usage</t>
  </si>
  <si>
    <t>(gallons)</t>
  </si>
  <si>
    <t>Daily Gasoline Usage</t>
  </si>
  <si>
    <t>(kg)</t>
  </si>
  <si>
    <t>Annual Distance Travelled</t>
  </si>
  <si>
    <t>Oneway Distance</t>
  </si>
  <si>
    <t>(g/mile)</t>
  </si>
  <si>
    <t>(g)</t>
  </si>
  <si>
    <t>Natural Gas</t>
  </si>
  <si>
    <t>Heating Oil</t>
  </si>
  <si>
    <t>GHG Emission Coefficient, kg/Mbtu</t>
  </si>
  <si>
    <t>Subtotal</t>
  </si>
  <si>
    <t>Energy Usage, btu</t>
  </si>
  <si>
    <t>Business Travel, mile</t>
  </si>
  <si>
    <t>Electricity Usage, kWh</t>
  </si>
  <si>
    <t>Greenhouse Gas Emission generated by Wastewater Disposal</t>
  </si>
  <si>
    <t>Greenhouse Gas Emission generated by Business Travel</t>
  </si>
  <si>
    <t>Greenhouse Gas Emission generated by Housing Electricity Usage</t>
  </si>
  <si>
    <t>Greenhouse Gas Emission generated by Housing Fuel Usage</t>
  </si>
  <si>
    <t>Wastewater Genration, gallon</t>
  </si>
  <si>
    <t>GHG Emission Coefficient, kg/gallon</t>
  </si>
  <si>
    <t>Annual Net GHG Emission</t>
  </si>
  <si>
    <t>Greenhouse Gas Emission generated by Office Paper Usage</t>
  </si>
  <si>
    <t>Paper Usage, lbs</t>
  </si>
  <si>
    <t>Recycling 0%</t>
  </si>
  <si>
    <t>Recycling 100%</t>
  </si>
  <si>
    <t>Recycling 30%</t>
  </si>
  <si>
    <t>Staff Name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</si>
  <si>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Equivalent</t>
    </r>
  </si>
  <si>
    <r>
      <t>CO</t>
    </r>
    <r>
      <rPr>
        <vertAlign val="subscript"/>
        <sz val="11"/>
        <color theme="1"/>
        <rFont val="Times New Roman"/>
        <family val="1"/>
      </rPr>
      <t>2</t>
    </r>
  </si>
  <si>
    <r>
      <t>CH</t>
    </r>
    <r>
      <rPr>
        <vertAlign val="subscript"/>
        <sz val="11"/>
        <color theme="1"/>
        <rFont val="Times New Roman"/>
        <family val="1"/>
      </rPr>
      <t>4</t>
    </r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</si>
  <si>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</si>
  <si>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e Equivalent</t>
    </r>
  </si>
  <si>
    <r>
      <t>Annual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e Emission</t>
    </r>
  </si>
  <si>
    <r>
      <t>Annual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Emission</t>
    </r>
  </si>
  <si>
    <r>
      <t>Annual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</t>
    </r>
  </si>
  <si>
    <r>
      <t>Annual 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 Emission</t>
    </r>
  </si>
  <si>
    <r>
      <t>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 Factor</t>
    </r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</si>
  <si>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 Emission Factor</t>
    </r>
  </si>
  <si>
    <t>Greenhouse Gas Emission generated by Using Corporate Vehicles</t>
  </si>
  <si>
    <t>Vehicles Usage</t>
  </si>
  <si>
    <t>Truck Travelling Distance, mile</t>
  </si>
  <si>
    <t>Gasoline Usage, gallon</t>
  </si>
  <si>
    <t>GHG Emission Coefficient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</si>
  <si>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Emission, kg/gallon</t>
    </r>
  </si>
  <si>
    <r>
      <t>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Emission, g/mile</t>
    </r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</si>
  <si>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 Emission, g/mile</t>
    </r>
  </si>
  <si>
    <t>GHG Emission, kg</t>
  </si>
  <si>
    <r>
      <t>GHG Emission, kg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</t>
    </r>
  </si>
  <si>
    <r>
      <t>GHG Emission Coefficient, kg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e/mile</t>
    </r>
  </si>
  <si>
    <r>
      <t>GHG Emission Coefficient, kg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e/kWh</t>
    </r>
  </si>
  <si>
    <t xml:space="preserve"> Unrecycled Solid Waste</t>
  </si>
  <si>
    <t>Recycled Solid Waste</t>
  </si>
  <si>
    <r>
      <t>GHG Emission Coefficient, lbs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e/lbs paper</t>
    </r>
  </si>
  <si>
    <t>(Unit)</t>
  </si>
  <si>
    <t>/</t>
  </si>
  <si>
    <t>Business Travel</t>
  </si>
  <si>
    <t>Building Electricity</t>
  </si>
  <si>
    <t>Wastewater Disposal</t>
  </si>
  <si>
    <t>Solid Waste Disposal</t>
  </si>
  <si>
    <t>Paper Usage</t>
  </si>
  <si>
    <r>
      <t>Carbon Emission, kg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</t>
    </r>
  </si>
  <si>
    <t>Staff Commute</t>
  </si>
  <si>
    <r>
      <t>Carbon Sequestration, kg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e</t>
    </r>
  </si>
  <si>
    <t>Building Fuel</t>
  </si>
  <si>
    <t>Volume</t>
  </si>
  <si>
    <t>Density</t>
  </si>
  <si>
    <t>GHG Emission Factor</t>
  </si>
  <si>
    <t>GHG Emission</t>
  </si>
  <si>
    <t>(cubic yard)</t>
  </si>
  <si>
    <t>(kg/cubic yard)</t>
  </si>
  <si>
    <r>
      <t>(kg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e/kg)</t>
    </r>
  </si>
  <si>
    <r>
      <t>(kg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e)</t>
    </r>
  </si>
  <si>
    <t>Collection Times</t>
  </si>
  <si>
    <t>(times/year)</t>
  </si>
  <si>
    <t>Office Paper</t>
  </si>
  <si>
    <t>(gallon)</t>
  </si>
  <si>
    <r>
      <t>(kg/m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</si>
  <si>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Vacancy Adjust</t>
  </si>
  <si>
    <t>Input Instruction</t>
  </si>
  <si>
    <t>Input Area</t>
  </si>
  <si>
    <t>You need to type in values</t>
  </si>
  <si>
    <t>Coefficient Area</t>
  </si>
  <si>
    <t>Map</t>
  </si>
  <si>
    <t>Result Overview</t>
  </si>
  <si>
    <t>Building Fuel Usage</t>
  </si>
  <si>
    <t>Carbon Sequestration</t>
  </si>
  <si>
    <t>Brief Analysis</t>
  </si>
  <si>
    <t>Reference</t>
  </si>
  <si>
    <t>Year</t>
  </si>
  <si>
    <t># of Staffs</t>
  </si>
  <si>
    <t>Net GHG Emission Per Capita</t>
  </si>
  <si>
    <r>
      <t>(kg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e)</t>
    </r>
  </si>
  <si>
    <t>Reference #</t>
  </si>
  <si>
    <t>Document/Website Name</t>
  </si>
  <si>
    <t>Link</t>
  </si>
  <si>
    <t>Annex 2, Table A-37, 2012 U.S. Greenhouse Gas Inventory Report.</t>
  </si>
  <si>
    <t>http://www.epa.gov/climatechange/emissions/downloads12/US-GHG-Inventory-2012-Annex-2-emissions-from-Fossil-Fuel-Combustion.pdf</t>
  </si>
  <si>
    <t>Annex 3, Table A-83, 2012 U.S. Greenhouse Gas Inventory Report</t>
  </si>
  <si>
    <t>http://www.epa.gov/climatechange/emissions/downloads12/US-GHG-Inventory-2012-Annex-3-additional-Source-or-Sink-Categories.pdf</t>
  </si>
  <si>
    <t>Table 1-4, Optional Emissions From Commuting, Business Travel and Product Transport</t>
  </si>
  <si>
    <t>http://www.epa.gov/climateleadership/documents/resources/commute_travel_product.pdf</t>
  </si>
  <si>
    <t>eGRID subregion GHG output emission rates (PDF) in current and historic eGRID files</t>
  </si>
  <si>
    <t>http://www.epa.gov/cleanenergy/energy-resources/egrid/index.html</t>
  </si>
  <si>
    <t>8.2 Wastewater Treatment, 2012 U.S. Greenhouse Gas Inventory Report</t>
  </si>
  <si>
    <t>http://www.epa.gov/climatechange/emissions/downloads12/US-GHG-Inventory-2012-Chapter-8-Waste.pdf</t>
  </si>
  <si>
    <t>Material Density and Volume Conversion, Mississippi Department of Environmental Quality</t>
  </si>
  <si>
    <t>http://www.deq.state.ms.us/MDEQ.nsf/page/Recycling_MaterialDensityandVolumeConversion?OpenDocument</t>
  </si>
  <si>
    <r>
      <t xml:space="preserve">Exhibit 8-5, Solid Waste Management and Greenhouse Gases: A Life-Cycle Assessment of Emissions and Sinks, </t>
    </r>
    <r>
      <rPr>
        <sz val="11"/>
        <color theme="1"/>
        <rFont val="Times New Roman"/>
        <family val="1"/>
      </rPr>
      <t>2006</t>
    </r>
  </si>
  <si>
    <t>http://www.epa.gov/climatechange/wycd/waste/downloads/fullreport.pdf</t>
  </si>
  <si>
    <t>Paper, Wikipedia</t>
  </si>
  <si>
    <t>http://en.wikipedia.org/wiki/Paper</t>
  </si>
  <si>
    <r>
      <t xml:space="preserve">Exhibit 8-3, Solid Waste Management and Greenhouse Gases: A Life-Cycle Assessment of Emissions and Sinks, </t>
    </r>
    <r>
      <rPr>
        <sz val="11"/>
        <color theme="1"/>
        <rFont val="Times New Roman"/>
        <family val="1"/>
      </rPr>
      <t>2006</t>
    </r>
  </si>
  <si>
    <t>Polyethylene Terephthalate, Wekipedia</t>
  </si>
  <si>
    <t>http://en.wikipedia.org/wiki/Polyethylene_terephthalate</t>
  </si>
  <si>
    <t>Husky’s guide to PET Bottles</t>
  </si>
  <si>
    <t>http://www.factsonpet.com/Articles/Facts%20on%20PET%20Flyer_June18%20PRINT.pdf</t>
  </si>
  <si>
    <t>Paper Calculator, Environmental Paper Network</t>
  </si>
  <si>
    <t>http://calculator.environmentalpaper.org/home</t>
  </si>
  <si>
    <t>Table 3, Major role of marine vegetation on the oceanic carbon cycle. C. M. Duarte, J. J. Middelburg, and N. Caraco. Biogeosciences, 2, 1–8, 2005</t>
  </si>
  <si>
    <t>Table 5, Comparing carbon sequestration in temperate freshwater wetland communities. Blanca Bernal and William J. Mitsch. Global Change Biology (2012) 18, 1636–1647</t>
  </si>
  <si>
    <r>
      <t>Table 3,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balance of boreal, temperate, and tropical forests derived from a global database. S. Luyssaert et al. Global Change Biology (2007) 13, 2509-2537</t>
    </r>
  </si>
  <si>
    <r>
      <t>Table 3, Carbon sequestration in temperate grassland ecosystems and the influence of management, climate and elevated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. M. B. Jones and Alison Donnelly. New Phytologist,  2004,  Vol 164 Issue 3</t>
    </r>
  </si>
  <si>
    <t>Area, acre</t>
  </si>
  <si>
    <t>Sequestration Factor, kg Carbon/acre/year</t>
  </si>
  <si>
    <t>Annual Carbon Sequestration, ton Carbon/year</t>
  </si>
  <si>
    <t>Freshwater Wetlands</t>
  </si>
  <si>
    <t>Pine/Oak Forest</t>
  </si>
  <si>
    <t>Residential</t>
  </si>
  <si>
    <r>
      <t>Total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e Sequestration</t>
    </r>
  </si>
  <si>
    <t>GHG Emission Per Staff</t>
  </si>
  <si>
    <t>Equals to Miles Travelled/MPG</t>
  </si>
  <si>
    <t>http://www.epa.gov/cleanenergy/energy-resources/calculator.html</t>
  </si>
  <si>
    <t>EPA Greenhouse Gas Equivalencies Calculator</t>
  </si>
  <si>
    <t>You may change values if you know more accurate ones or find updated ones from the references, otherwise follow default values</t>
  </si>
  <si>
    <t>Observation</t>
  </si>
  <si>
    <t>Oneway Distance*2/MPG</t>
  </si>
  <si>
    <t>Work 235 days/year</t>
  </si>
  <si>
    <t>http://www.epa.gov/climatechange/emissions/downloads12/US-GHG-Inventory-2012-Annex-3-Additional-Source-or-Sink-Categories.pdf</t>
  </si>
  <si>
    <t>Annex 3, p. 14-26, 2012 U.S. Greenhouse Gas Inventory Report</t>
  </si>
  <si>
    <t># of Tree Seedlings Equivalent</t>
  </si>
  <si>
    <t>http://www.epa.gov/cleanenergy/energy-resources/refs.html</t>
  </si>
  <si>
    <t>Calculations and References, EPA Greenhouse Gas Equivalencies Calculator</t>
  </si>
  <si>
    <t># of 60 Year High Growth Oak Tree</t>
  </si>
  <si>
    <t>Method for Calculating Carbon Sequestration by Trees in Urban and Suburban Settings</t>
  </si>
  <si>
    <t>ftp://ftp.eia.doe.gov/pub/oiaf/1605/cdrom/pdf/sequester.pdf</t>
  </si>
  <si>
    <t>Other Sources</t>
  </si>
  <si>
    <t>Total Gasoline Usage, gallon</t>
  </si>
  <si>
    <t>Other Gasoline Usage, gallon</t>
  </si>
  <si>
    <t>Car #1</t>
  </si>
  <si>
    <t>Car #2</t>
  </si>
  <si>
    <t>Car #3</t>
  </si>
  <si>
    <t>MPG, miles/gallon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</si>
  <si>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Equivalent From Vehicles</t>
    </r>
  </si>
  <si>
    <t>PET Bottles</t>
  </si>
  <si>
    <r>
      <t>kg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e </t>
    </r>
  </si>
  <si>
    <t>Gasoline Usage</t>
  </si>
  <si>
    <t>Building #1</t>
  </si>
  <si>
    <t>Building #2</t>
  </si>
  <si>
    <t>Building #3</t>
  </si>
  <si>
    <t>Building #4</t>
  </si>
  <si>
    <t>4, also refer to Appendix session 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</si>
</sst>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3.75"/>
      <color theme="10"/>
      <name val="Calibri"/>
      <family val="2"/>
    </font>
    <font>
      <u/>
      <sz val="11"/>
      <color theme="1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C95FF"/>
        <bgColor indexed="64"/>
      </patternFill>
    </fill>
    <fill>
      <patternFill patternType="solid">
        <fgColor rgb="FFFFAA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CB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FD8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DA9C9A"/>
        <bgColor indexed="64"/>
      </patternFill>
    </fill>
    <fill>
      <patternFill patternType="solid">
        <fgColor rgb="FF9ED56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66" fontId="3" fillId="0" borderId="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" xfId="201" applyFont="1" applyBorder="1" applyAlignment="1" applyProtection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13" fillId="0" borderId="0" xfId="201" applyFont="1" applyFill="1" applyAlignment="1" applyProtection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/>
    <xf numFmtId="0" fontId="15" fillId="9" borderId="1" xfId="201" applyFont="1" applyFill="1" applyBorder="1" applyAlignment="1" applyProtection="1">
      <alignment horizontal="center" vertical="center"/>
    </xf>
    <xf numFmtId="0" fontId="3" fillId="11" borderId="3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10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1" borderId="3" xfId="0" applyFont="1" applyFill="1" applyBorder="1" applyAlignment="1"/>
    <xf numFmtId="164" fontId="3" fillId="11" borderId="0" xfId="0" applyNumberFormat="1" applyFont="1" applyFill="1" applyBorder="1" applyAlignment="1"/>
    <xf numFmtId="0" fontId="3" fillId="11" borderId="9" xfId="0" applyFont="1" applyFill="1" applyBorder="1" applyAlignment="1"/>
    <xf numFmtId="0" fontId="3" fillId="11" borderId="10" xfId="0" applyFont="1" applyFill="1" applyBorder="1" applyAlignment="1"/>
    <xf numFmtId="0" fontId="15" fillId="9" borderId="8" xfId="201" applyFont="1" applyFill="1" applyBorder="1" applyAlignment="1" applyProtection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" xfId="0" applyFont="1" applyBorder="1" applyAlignme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Border="1"/>
    <xf numFmtId="0" fontId="3" fillId="11" borderId="3" xfId="0" applyFont="1" applyFill="1" applyBorder="1"/>
    <xf numFmtId="0" fontId="3" fillId="11" borderId="0" xfId="0" applyFont="1" applyFill="1"/>
    <xf numFmtId="0" fontId="3" fillId="11" borderId="2" xfId="0" applyFont="1" applyFill="1" applyBorder="1"/>
    <xf numFmtId="0" fontId="3" fillId="11" borderId="9" xfId="0" applyFont="1" applyFill="1" applyBorder="1"/>
    <xf numFmtId="0" fontId="3" fillId="11" borderId="10" xfId="0" applyFont="1" applyFill="1" applyBorder="1"/>
    <xf numFmtId="0" fontId="3" fillId="11" borderId="11" xfId="0" applyFont="1" applyFill="1" applyBorder="1"/>
    <xf numFmtId="0" fontId="3" fillId="10" borderId="9" xfId="0" applyFont="1" applyFill="1" applyBorder="1" applyAlignment="1">
      <alignment horizontal="center"/>
    </xf>
    <xf numFmtId="165" fontId="3" fillId="10" borderId="4" xfId="0" applyNumberFormat="1" applyFont="1" applyFill="1" applyBorder="1" applyAlignment="1">
      <alignment horizontal="center"/>
    </xf>
    <xf numFmtId="165" fontId="3" fillId="10" borderId="5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13" fillId="0" borderId="13" xfId="201" applyFont="1" applyBorder="1" applyAlignment="1" applyProtection="1"/>
    <xf numFmtId="0" fontId="3" fillId="11" borderId="3" xfId="0" applyNumberFormat="1" applyFont="1" applyFill="1" applyBorder="1" applyAlignment="1">
      <alignment horizontal="center"/>
    </xf>
    <xf numFmtId="0" fontId="3" fillId="11" borderId="9" xfId="0" applyNumberFormat="1" applyFont="1" applyFill="1" applyBorder="1" applyAlignment="1">
      <alignment horizontal="center"/>
    </xf>
    <xf numFmtId="0" fontId="3" fillId="10" borderId="0" xfId="0" applyNumberFormat="1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center"/>
    </xf>
    <xf numFmtId="165" fontId="3" fillId="10" borderId="0" xfId="0" applyNumberFormat="1" applyFont="1" applyFill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1" fontId="3" fillId="10" borderId="0" xfId="0" applyNumberFormat="1" applyFont="1" applyFill="1" applyBorder="1" applyAlignment="1">
      <alignment horizontal="center"/>
    </xf>
    <xf numFmtId="1" fontId="3" fillId="10" borderId="10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2" fontId="3" fillId="10" borderId="2" xfId="0" applyNumberFormat="1" applyFont="1" applyFill="1" applyBorder="1" applyAlignment="1">
      <alignment horizontal="center"/>
    </xf>
    <xf numFmtId="2" fontId="3" fillId="10" borderId="11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3" fillId="0" borderId="14" xfId="201" applyFont="1" applyBorder="1" applyAlignment="1" applyProtection="1"/>
    <xf numFmtId="165" fontId="3" fillId="0" borderId="1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3" fillId="0" borderId="0" xfId="201" applyFont="1" applyBorder="1" applyAlignment="1" applyProtection="1"/>
    <xf numFmtId="0" fontId="13" fillId="0" borderId="1" xfId="201" applyNumberFormat="1" applyFont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/>
    </xf>
    <xf numFmtId="1" fontId="13" fillId="0" borderId="1" xfId="201" applyNumberFormat="1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3" fillId="11" borderId="4" xfId="0" applyFont="1" applyFill="1" applyBorder="1" applyAlignment="1"/>
    <xf numFmtId="0" fontId="3" fillId="11" borderId="5" xfId="0" applyFont="1" applyFill="1" applyBorder="1" applyAlignment="1"/>
    <xf numFmtId="0" fontId="8" fillId="0" borderId="13" xfId="0" applyFont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11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10" borderId="0" xfId="0" applyNumberFormat="1" applyFont="1" applyFill="1" applyAlignment="1">
      <alignment horizontal="center"/>
    </xf>
    <xf numFmtId="2" fontId="3" fillId="10" borderId="0" xfId="0" applyNumberFormat="1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13" fillId="0" borderId="14" xfId="201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3" xfId="201" applyFont="1" applyBorder="1" applyAlignment="1" applyProtection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201" applyFont="1" applyAlignment="1" applyProtection="1">
      <alignment horizontal="center"/>
    </xf>
    <xf numFmtId="0" fontId="11" fillId="9" borderId="0" xfId="0" applyFont="1" applyFill="1" applyAlignment="1">
      <alignment horizontal="center" vertical="center"/>
    </xf>
    <xf numFmtId="0" fontId="3" fillId="11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2" xfId="201" applyFont="1" applyBorder="1" applyAlignment="1" applyProtection="1">
      <alignment horizontal="center"/>
    </xf>
    <xf numFmtId="0" fontId="13" fillId="0" borderId="14" xfId="201" applyFont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3" fillId="0" borderId="13" xfId="201" applyFont="1" applyBorder="1" applyAlignment="1" applyProtection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/>
    <cellStyle name="Normal" xfId="0" builtinId="0"/>
  </cellStyles>
  <dxfs count="0"/>
  <tableStyles count="0" defaultTableStyle="TableStyleMedium9" defaultPivotStyle="PivotStyleLight16"/>
  <colors>
    <mruColors>
      <color rgb="FF9ED561"/>
      <color rgb="FFDA9C9A"/>
      <color rgb="FFD58D8B"/>
      <color rgb="FFFAFCB2"/>
      <color rgb="FF99FF66"/>
      <color rgb="FF85FF85"/>
      <color rgb="FF37FF37"/>
      <color rgb="FFFFCCCC"/>
      <color rgb="FFFF4747"/>
      <color rgb="FFF4FD8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sqref="A1:A2"/>
    </sheetView>
  </sheetViews>
  <sheetFormatPr defaultColWidth="10.88671875" defaultRowHeight="15" customHeight="1"/>
  <cols>
    <col min="1" max="1" width="18.6640625" style="1" customWidth="1"/>
    <col min="2" max="2" width="20.6640625" style="1" customWidth="1"/>
    <col min="3" max="12" width="10.6640625" style="1" customWidth="1"/>
    <col min="13" max="16384" width="10.88671875" style="1"/>
  </cols>
  <sheetData>
    <row r="1" spans="1:13" ht="15" customHeight="1">
      <c r="A1" s="190" t="s">
        <v>90</v>
      </c>
      <c r="B1" s="99" t="s">
        <v>91</v>
      </c>
      <c r="C1" s="191" t="s">
        <v>92</v>
      </c>
      <c r="D1" s="191"/>
      <c r="E1" s="191"/>
      <c r="F1" s="13"/>
      <c r="G1" s="13"/>
      <c r="H1" s="13"/>
    </row>
    <row r="2" spans="1:13" ht="15" customHeight="1">
      <c r="A2" s="190"/>
      <c r="B2" s="97" t="s">
        <v>93</v>
      </c>
      <c r="C2" s="192" t="s">
        <v>145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 customHeight="1">
      <c r="B3" s="2"/>
      <c r="C3" s="2"/>
    </row>
    <row r="4" spans="1:13" ht="15" customHeight="1">
      <c r="A4" s="190" t="s">
        <v>94</v>
      </c>
      <c r="B4" s="189" t="s">
        <v>95</v>
      </c>
      <c r="C4" s="2"/>
    </row>
    <row r="5" spans="1:13" ht="15" customHeight="1">
      <c r="A5" s="190"/>
      <c r="B5" s="98" t="s">
        <v>96</v>
      </c>
      <c r="C5" s="2"/>
    </row>
    <row r="6" spans="1:13" ht="15" customHeight="1">
      <c r="A6" s="190"/>
      <c r="B6" s="98" t="s">
        <v>68</v>
      </c>
      <c r="C6" s="2"/>
    </row>
    <row r="7" spans="1:13" ht="15" customHeight="1">
      <c r="A7" s="190"/>
      <c r="B7" s="98" t="s">
        <v>167</v>
      </c>
      <c r="C7" s="2"/>
    </row>
    <row r="8" spans="1:13" ht="15" customHeight="1">
      <c r="A8" s="190"/>
      <c r="B8" s="98" t="s">
        <v>73</v>
      </c>
      <c r="C8" s="2"/>
    </row>
    <row r="9" spans="1:13" ht="15" customHeight="1">
      <c r="A9" s="190"/>
      <c r="B9" s="98" t="s">
        <v>67</v>
      </c>
      <c r="C9" s="2"/>
    </row>
    <row r="10" spans="1:13" ht="15" customHeight="1">
      <c r="A10" s="190"/>
      <c r="B10" s="98" t="s">
        <v>69</v>
      </c>
      <c r="C10" s="2"/>
    </row>
    <row r="11" spans="1:13" ht="15" customHeight="1">
      <c r="A11" s="190"/>
      <c r="B11" s="98" t="s">
        <v>70</v>
      </c>
      <c r="C11" s="2"/>
    </row>
    <row r="12" spans="1:13" ht="15" customHeight="1">
      <c r="A12" s="190"/>
      <c r="B12" s="98" t="s">
        <v>71</v>
      </c>
      <c r="C12" s="2"/>
    </row>
    <row r="13" spans="1:13" ht="15" customHeight="1">
      <c r="A13" s="190"/>
      <c r="B13" s="98" t="s">
        <v>97</v>
      </c>
      <c r="C13" s="2"/>
    </row>
    <row r="14" spans="1:13" ht="15" customHeight="1">
      <c r="A14" s="190"/>
      <c r="B14" s="98" t="s">
        <v>98</v>
      </c>
      <c r="C14" s="2"/>
    </row>
    <row r="15" spans="1:13" ht="15" customHeight="1">
      <c r="A15" s="190"/>
      <c r="B15" s="98" t="s">
        <v>99</v>
      </c>
      <c r="C15" s="2"/>
    </row>
    <row r="16" spans="1:13" ht="15" customHeight="1">
      <c r="B16" s="2"/>
      <c r="C16" s="2"/>
    </row>
    <row r="17" spans="2:3" ht="15" customHeight="1">
      <c r="B17" s="2"/>
      <c r="C17" s="2"/>
    </row>
    <row r="18" spans="2:3" ht="15" customHeight="1">
      <c r="B18" s="2"/>
      <c r="C18" s="2"/>
    </row>
    <row r="19" spans="2:3" ht="15" customHeight="1">
      <c r="B19" s="2"/>
      <c r="C19" s="2"/>
    </row>
    <row r="20" spans="2:3" ht="15" customHeight="1">
      <c r="B20" s="2"/>
      <c r="C20" s="2"/>
    </row>
    <row r="21" spans="2:3" ht="15" customHeight="1">
      <c r="B21" s="2"/>
      <c r="C21" s="2"/>
    </row>
  </sheetData>
  <mergeCells count="4">
    <mergeCell ref="A1:A2"/>
    <mergeCell ref="A4:A15"/>
    <mergeCell ref="C1:E1"/>
    <mergeCell ref="C2:M2"/>
  </mergeCells>
  <hyperlinks>
    <hyperlink ref="B5" location="'Building Fuel Usage'!A1" display="Building Fuel Usage"/>
    <hyperlink ref="B7" location="'Gasoline Usage'!A1" display="Gasoline Usage"/>
    <hyperlink ref="B9" location="'Business Travel'!A1" display="Business Travel"/>
    <hyperlink ref="B6" location="'Building Electricity'!A1" display="Building Electricity"/>
    <hyperlink ref="B10" location="'Solid Waste'!A1" display="Wastewater Disposal"/>
    <hyperlink ref="B11" location="'Solid Waste'!A1" display="Solid Waste Disposal"/>
    <hyperlink ref="B12" location="'Paper Usage'!A1" display="Paper Usage"/>
    <hyperlink ref="B8" location="'Staff Commute'!A1" display="Staff Commute"/>
    <hyperlink ref="B13" location="'C Sequestration'!A1" display="Carbon Sequestration"/>
    <hyperlink ref="B14" location="'Brief Analysis'!A1" display="Brief Analysis"/>
    <hyperlink ref="B15" location="'Note &amp; Reference'!A1" display="Reference"/>
    <hyperlink ref="B4" location="'Result Overview'!A1" display="Result Overview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D22" sqref="D22"/>
    </sheetView>
  </sheetViews>
  <sheetFormatPr defaultColWidth="11.6640625" defaultRowHeight="13.8"/>
  <cols>
    <col min="1" max="1" width="10.6640625" style="2" customWidth="1"/>
    <col min="2" max="2" width="15.6640625" style="12" customWidth="1"/>
    <col min="3" max="4" width="15.6640625" style="2" customWidth="1"/>
    <col min="5" max="5" width="15.6640625" style="12" customWidth="1"/>
    <col min="6" max="7" width="15.6640625" style="2" customWidth="1"/>
    <col min="8" max="8" width="15.6640625" style="12" customWidth="1"/>
    <col min="9" max="10" width="15.6640625" style="2" customWidth="1"/>
    <col min="11" max="11" width="11.6640625" style="18"/>
    <col min="12" max="16384" width="11.6640625" style="2"/>
  </cols>
  <sheetData>
    <row r="1" spans="1:11" s="13" customFormat="1">
      <c r="A1" s="27" t="s">
        <v>33</v>
      </c>
    </row>
    <row r="2" spans="1:11" ht="16.2">
      <c r="B2" s="219" t="s">
        <v>34</v>
      </c>
      <c r="C2" s="219"/>
      <c r="D2" s="219"/>
      <c r="E2" s="219" t="s">
        <v>64</v>
      </c>
      <c r="F2" s="219"/>
      <c r="G2" s="219"/>
      <c r="H2" s="219" t="s">
        <v>59</v>
      </c>
      <c r="I2" s="219"/>
      <c r="J2" s="219"/>
      <c r="K2" s="219"/>
    </row>
    <row r="3" spans="1:11">
      <c r="B3" s="12" t="s">
        <v>35</v>
      </c>
      <c r="C3" s="2" t="s">
        <v>37</v>
      </c>
      <c r="D3" s="2" t="s">
        <v>36</v>
      </c>
      <c r="E3" s="12" t="s">
        <v>35</v>
      </c>
      <c r="F3" s="2" t="s">
        <v>37</v>
      </c>
      <c r="G3" s="2" t="s">
        <v>36</v>
      </c>
      <c r="H3" s="12" t="s">
        <v>35</v>
      </c>
      <c r="I3" s="2" t="s">
        <v>37</v>
      </c>
      <c r="J3" s="2" t="s">
        <v>36</v>
      </c>
      <c r="K3" s="18" t="s">
        <v>0</v>
      </c>
    </row>
    <row r="4" spans="1:11">
      <c r="A4" s="2">
        <v>2008</v>
      </c>
      <c r="B4" s="102"/>
      <c r="C4" s="104"/>
      <c r="D4" s="104"/>
      <c r="E4" s="107">
        <v>3.01</v>
      </c>
      <c r="F4" s="176">
        <v>2.62</v>
      </c>
      <c r="G4" s="180">
        <v>1.7</v>
      </c>
      <c r="H4" s="21">
        <f t="shared" ref="H4:J19" si="0">B4*E4*0.4532</f>
        <v>0</v>
      </c>
      <c r="I4" s="3">
        <f t="shared" si="0"/>
        <v>0</v>
      </c>
      <c r="J4" s="3">
        <f t="shared" si="0"/>
        <v>0</v>
      </c>
      <c r="K4" s="19">
        <f>H4+I4+J4</f>
        <v>0</v>
      </c>
    </row>
    <row r="5" spans="1:11">
      <c r="A5" s="2">
        <v>2009</v>
      </c>
      <c r="B5" s="102"/>
      <c r="C5" s="104"/>
      <c r="D5" s="104"/>
      <c r="E5" s="107">
        <v>3.01</v>
      </c>
      <c r="F5" s="176">
        <v>2.62</v>
      </c>
      <c r="G5" s="180">
        <v>1.7</v>
      </c>
      <c r="H5" s="21">
        <f t="shared" si="0"/>
        <v>0</v>
      </c>
      <c r="I5" s="3">
        <f t="shared" si="0"/>
        <v>0</v>
      </c>
      <c r="J5" s="3">
        <f t="shared" si="0"/>
        <v>0</v>
      </c>
      <c r="K5" s="19">
        <f t="shared" ref="K5:K26" si="1">H5+I5+J5</f>
        <v>0</v>
      </c>
    </row>
    <row r="6" spans="1:11">
      <c r="A6" s="2">
        <v>2010</v>
      </c>
      <c r="B6" s="102"/>
      <c r="C6" s="104"/>
      <c r="D6" s="104"/>
      <c r="E6" s="107">
        <v>3.01</v>
      </c>
      <c r="F6" s="176">
        <v>2.62</v>
      </c>
      <c r="G6" s="180">
        <v>1.7</v>
      </c>
      <c r="H6" s="21">
        <f t="shared" si="0"/>
        <v>0</v>
      </c>
      <c r="I6" s="3">
        <f t="shared" si="0"/>
        <v>0</v>
      </c>
      <c r="J6" s="3">
        <f t="shared" si="0"/>
        <v>0</v>
      </c>
      <c r="K6" s="19">
        <f t="shared" si="1"/>
        <v>0</v>
      </c>
    </row>
    <row r="7" spans="1:11">
      <c r="A7" s="2">
        <v>2011</v>
      </c>
      <c r="B7" s="102"/>
      <c r="C7" s="104"/>
      <c r="D7" s="104"/>
      <c r="E7" s="107">
        <v>3.01</v>
      </c>
      <c r="F7" s="176">
        <v>2.62</v>
      </c>
      <c r="G7" s="180">
        <v>1.7</v>
      </c>
      <c r="H7" s="21">
        <f t="shared" si="0"/>
        <v>0</v>
      </c>
      <c r="I7" s="3">
        <f t="shared" si="0"/>
        <v>0</v>
      </c>
      <c r="J7" s="3">
        <f t="shared" si="0"/>
        <v>0</v>
      </c>
      <c r="K7" s="19">
        <f t="shared" si="1"/>
        <v>0</v>
      </c>
    </row>
    <row r="8" spans="1:11">
      <c r="A8" s="2">
        <v>2012</v>
      </c>
      <c r="B8" s="102"/>
      <c r="C8" s="104"/>
      <c r="D8" s="104"/>
      <c r="E8" s="107">
        <v>3.01</v>
      </c>
      <c r="F8" s="97">
        <v>2.62</v>
      </c>
      <c r="G8" s="144">
        <v>1.7</v>
      </c>
      <c r="H8" s="21">
        <f t="shared" si="0"/>
        <v>0</v>
      </c>
      <c r="I8" s="3">
        <f t="shared" si="0"/>
        <v>0</v>
      </c>
      <c r="J8" s="3">
        <f t="shared" si="0"/>
        <v>0</v>
      </c>
      <c r="K8" s="19">
        <f t="shared" si="1"/>
        <v>0</v>
      </c>
    </row>
    <row r="9" spans="1:11">
      <c r="A9" s="2">
        <v>2013</v>
      </c>
      <c r="B9" s="102"/>
      <c r="C9" s="104"/>
      <c r="D9" s="104"/>
      <c r="E9" s="107">
        <v>3.01</v>
      </c>
      <c r="F9" s="97">
        <v>2.62</v>
      </c>
      <c r="G9" s="144">
        <v>1.7</v>
      </c>
      <c r="H9" s="21">
        <f t="shared" si="0"/>
        <v>0</v>
      </c>
      <c r="I9" s="3">
        <f t="shared" si="0"/>
        <v>0</v>
      </c>
      <c r="J9" s="3">
        <f t="shared" si="0"/>
        <v>0</v>
      </c>
      <c r="K9" s="19">
        <f t="shared" si="1"/>
        <v>0</v>
      </c>
    </row>
    <row r="10" spans="1:11">
      <c r="A10" s="2">
        <v>2014</v>
      </c>
      <c r="B10" s="102"/>
      <c r="C10" s="104"/>
      <c r="D10" s="104"/>
      <c r="E10" s="107">
        <v>3.01</v>
      </c>
      <c r="F10" s="97">
        <v>2.62</v>
      </c>
      <c r="G10" s="144">
        <v>1.7</v>
      </c>
      <c r="H10" s="21">
        <f t="shared" si="0"/>
        <v>0</v>
      </c>
      <c r="I10" s="3">
        <f t="shared" si="0"/>
        <v>0</v>
      </c>
      <c r="J10" s="3">
        <f t="shared" si="0"/>
        <v>0</v>
      </c>
      <c r="K10" s="19">
        <f t="shared" si="1"/>
        <v>0</v>
      </c>
    </row>
    <row r="11" spans="1:11">
      <c r="A11" s="2">
        <v>2015</v>
      </c>
      <c r="B11" s="102"/>
      <c r="C11" s="104"/>
      <c r="D11" s="104"/>
      <c r="E11" s="107">
        <v>3.01</v>
      </c>
      <c r="F11" s="97">
        <v>2.62</v>
      </c>
      <c r="G11" s="144">
        <v>1.7</v>
      </c>
      <c r="H11" s="21">
        <f t="shared" si="0"/>
        <v>0</v>
      </c>
      <c r="I11" s="3">
        <f t="shared" si="0"/>
        <v>0</v>
      </c>
      <c r="J11" s="3">
        <f t="shared" si="0"/>
        <v>0</v>
      </c>
      <c r="K11" s="19">
        <f t="shared" si="1"/>
        <v>0</v>
      </c>
    </row>
    <row r="12" spans="1:11">
      <c r="A12" s="2">
        <v>2016</v>
      </c>
      <c r="B12" s="102"/>
      <c r="C12" s="104"/>
      <c r="D12" s="104"/>
      <c r="E12" s="107">
        <v>3.01</v>
      </c>
      <c r="F12" s="97">
        <v>2.62</v>
      </c>
      <c r="G12" s="144">
        <v>1.7</v>
      </c>
      <c r="H12" s="21">
        <f t="shared" si="0"/>
        <v>0</v>
      </c>
      <c r="I12" s="3">
        <f t="shared" si="0"/>
        <v>0</v>
      </c>
      <c r="J12" s="3">
        <f t="shared" si="0"/>
        <v>0</v>
      </c>
      <c r="K12" s="19">
        <f t="shared" si="1"/>
        <v>0</v>
      </c>
    </row>
    <row r="13" spans="1:11">
      <c r="A13" s="2">
        <v>2017</v>
      </c>
      <c r="B13" s="102"/>
      <c r="C13" s="104"/>
      <c r="D13" s="104"/>
      <c r="E13" s="107">
        <v>3.01</v>
      </c>
      <c r="F13" s="97">
        <v>2.62</v>
      </c>
      <c r="G13" s="144">
        <v>1.7</v>
      </c>
      <c r="H13" s="21">
        <f t="shared" si="0"/>
        <v>0</v>
      </c>
      <c r="I13" s="3">
        <f t="shared" si="0"/>
        <v>0</v>
      </c>
      <c r="J13" s="3">
        <f t="shared" si="0"/>
        <v>0</v>
      </c>
      <c r="K13" s="19">
        <f t="shared" si="1"/>
        <v>0</v>
      </c>
    </row>
    <row r="14" spans="1:11">
      <c r="A14" s="2">
        <v>2018</v>
      </c>
      <c r="B14" s="102"/>
      <c r="C14" s="104"/>
      <c r="D14" s="104"/>
      <c r="E14" s="107">
        <v>3.01</v>
      </c>
      <c r="F14" s="97">
        <v>2.62</v>
      </c>
      <c r="G14" s="144">
        <v>1.7</v>
      </c>
      <c r="H14" s="21">
        <f t="shared" si="0"/>
        <v>0</v>
      </c>
      <c r="I14" s="3">
        <f t="shared" si="0"/>
        <v>0</v>
      </c>
      <c r="J14" s="3">
        <f t="shared" si="0"/>
        <v>0</v>
      </c>
      <c r="K14" s="19">
        <f t="shared" si="1"/>
        <v>0</v>
      </c>
    </row>
    <row r="15" spans="1:11">
      <c r="A15" s="2">
        <v>2019</v>
      </c>
      <c r="B15" s="102"/>
      <c r="C15" s="104"/>
      <c r="D15" s="104"/>
      <c r="E15" s="107">
        <v>3.01</v>
      </c>
      <c r="F15" s="97">
        <v>2.62</v>
      </c>
      <c r="G15" s="144">
        <v>1.7</v>
      </c>
      <c r="H15" s="21">
        <f t="shared" si="0"/>
        <v>0</v>
      </c>
      <c r="I15" s="3">
        <f t="shared" si="0"/>
        <v>0</v>
      </c>
      <c r="J15" s="3">
        <f t="shared" si="0"/>
        <v>0</v>
      </c>
      <c r="K15" s="19">
        <f t="shared" si="1"/>
        <v>0</v>
      </c>
    </row>
    <row r="16" spans="1:11">
      <c r="A16" s="2">
        <v>2020</v>
      </c>
      <c r="B16" s="102"/>
      <c r="C16" s="104"/>
      <c r="D16" s="104"/>
      <c r="E16" s="107">
        <v>3.01</v>
      </c>
      <c r="F16" s="97">
        <v>2.62</v>
      </c>
      <c r="G16" s="144">
        <v>1.7</v>
      </c>
      <c r="H16" s="21">
        <f t="shared" si="0"/>
        <v>0</v>
      </c>
      <c r="I16" s="3">
        <f t="shared" si="0"/>
        <v>0</v>
      </c>
      <c r="J16" s="3">
        <f t="shared" si="0"/>
        <v>0</v>
      </c>
      <c r="K16" s="19">
        <f t="shared" si="1"/>
        <v>0</v>
      </c>
    </row>
    <row r="17" spans="1:11">
      <c r="A17" s="2">
        <v>2021</v>
      </c>
      <c r="B17" s="102"/>
      <c r="C17" s="104"/>
      <c r="D17" s="104"/>
      <c r="E17" s="107">
        <v>3.01</v>
      </c>
      <c r="F17" s="97">
        <v>2.62</v>
      </c>
      <c r="G17" s="144">
        <v>1.7</v>
      </c>
      <c r="H17" s="21">
        <f t="shared" si="0"/>
        <v>0</v>
      </c>
      <c r="I17" s="3">
        <f t="shared" si="0"/>
        <v>0</v>
      </c>
      <c r="J17" s="3">
        <f t="shared" si="0"/>
        <v>0</v>
      </c>
      <c r="K17" s="19">
        <f t="shared" si="1"/>
        <v>0</v>
      </c>
    </row>
    <row r="18" spans="1:11">
      <c r="A18" s="2">
        <v>2022</v>
      </c>
      <c r="B18" s="102"/>
      <c r="C18" s="104"/>
      <c r="D18" s="104"/>
      <c r="E18" s="107">
        <v>3.01</v>
      </c>
      <c r="F18" s="97">
        <v>2.62</v>
      </c>
      <c r="G18" s="144">
        <v>1.7</v>
      </c>
      <c r="H18" s="21">
        <f t="shared" si="0"/>
        <v>0</v>
      </c>
      <c r="I18" s="3">
        <f t="shared" si="0"/>
        <v>0</v>
      </c>
      <c r="J18" s="3">
        <f t="shared" si="0"/>
        <v>0</v>
      </c>
      <c r="K18" s="19">
        <f t="shared" si="1"/>
        <v>0</v>
      </c>
    </row>
    <row r="19" spans="1:11">
      <c r="A19" s="2">
        <v>2023</v>
      </c>
      <c r="B19" s="102"/>
      <c r="C19" s="104"/>
      <c r="D19" s="104"/>
      <c r="E19" s="107">
        <v>3.01</v>
      </c>
      <c r="F19" s="97">
        <v>2.62</v>
      </c>
      <c r="G19" s="144">
        <v>1.7</v>
      </c>
      <c r="H19" s="21">
        <f t="shared" si="0"/>
        <v>0</v>
      </c>
      <c r="I19" s="3">
        <f t="shared" si="0"/>
        <v>0</v>
      </c>
      <c r="J19" s="3">
        <f t="shared" si="0"/>
        <v>0</v>
      </c>
      <c r="K19" s="19">
        <f t="shared" si="1"/>
        <v>0</v>
      </c>
    </row>
    <row r="20" spans="1:11">
      <c r="A20" s="2">
        <v>2024</v>
      </c>
      <c r="B20" s="102"/>
      <c r="C20" s="104"/>
      <c r="D20" s="104"/>
      <c r="E20" s="107">
        <v>3.01</v>
      </c>
      <c r="F20" s="97">
        <v>2.62</v>
      </c>
      <c r="G20" s="144">
        <v>1.7</v>
      </c>
      <c r="H20" s="21">
        <f t="shared" ref="H20:J26" si="2">B20*E20*0.4532</f>
        <v>0</v>
      </c>
      <c r="I20" s="3">
        <f t="shared" si="2"/>
        <v>0</v>
      </c>
      <c r="J20" s="3">
        <f t="shared" si="2"/>
        <v>0</v>
      </c>
      <c r="K20" s="19">
        <f t="shared" si="1"/>
        <v>0</v>
      </c>
    </row>
    <row r="21" spans="1:11">
      <c r="A21" s="2">
        <v>2025</v>
      </c>
      <c r="B21" s="102"/>
      <c r="C21" s="104"/>
      <c r="D21" s="104"/>
      <c r="E21" s="107">
        <v>3.01</v>
      </c>
      <c r="F21" s="97">
        <v>2.62</v>
      </c>
      <c r="G21" s="144">
        <v>1.7</v>
      </c>
      <c r="H21" s="21">
        <f t="shared" si="2"/>
        <v>0</v>
      </c>
      <c r="I21" s="3">
        <f t="shared" si="2"/>
        <v>0</v>
      </c>
      <c r="J21" s="3">
        <f t="shared" si="2"/>
        <v>0</v>
      </c>
      <c r="K21" s="19">
        <f t="shared" si="1"/>
        <v>0</v>
      </c>
    </row>
    <row r="22" spans="1:11">
      <c r="A22" s="2">
        <v>2026</v>
      </c>
      <c r="B22" s="102"/>
      <c r="C22" s="104"/>
      <c r="D22" s="104"/>
      <c r="E22" s="107">
        <v>3.01</v>
      </c>
      <c r="F22" s="97">
        <v>2.62</v>
      </c>
      <c r="G22" s="144">
        <v>1.7</v>
      </c>
      <c r="H22" s="21">
        <f t="shared" si="2"/>
        <v>0</v>
      </c>
      <c r="I22" s="3">
        <f t="shared" si="2"/>
        <v>0</v>
      </c>
      <c r="J22" s="3">
        <f t="shared" si="2"/>
        <v>0</v>
      </c>
      <c r="K22" s="19">
        <f t="shared" si="1"/>
        <v>0</v>
      </c>
    </row>
    <row r="23" spans="1:11">
      <c r="A23" s="2">
        <v>2027</v>
      </c>
      <c r="B23" s="102"/>
      <c r="C23" s="104"/>
      <c r="D23" s="104"/>
      <c r="E23" s="107">
        <v>3.01</v>
      </c>
      <c r="F23" s="97">
        <v>2.62</v>
      </c>
      <c r="G23" s="144">
        <v>1.7</v>
      </c>
      <c r="H23" s="21">
        <f t="shared" si="2"/>
        <v>0</v>
      </c>
      <c r="I23" s="3">
        <f t="shared" si="2"/>
        <v>0</v>
      </c>
      <c r="J23" s="3">
        <f t="shared" si="2"/>
        <v>0</v>
      </c>
      <c r="K23" s="19">
        <f t="shared" si="1"/>
        <v>0</v>
      </c>
    </row>
    <row r="24" spans="1:11">
      <c r="A24" s="2">
        <v>2028</v>
      </c>
      <c r="B24" s="102"/>
      <c r="C24" s="104"/>
      <c r="D24" s="104"/>
      <c r="E24" s="107">
        <v>3.01</v>
      </c>
      <c r="F24" s="97">
        <v>2.62</v>
      </c>
      <c r="G24" s="144">
        <v>1.7</v>
      </c>
      <c r="H24" s="21">
        <f t="shared" si="2"/>
        <v>0</v>
      </c>
      <c r="I24" s="3">
        <f t="shared" si="2"/>
        <v>0</v>
      </c>
      <c r="J24" s="3">
        <f t="shared" si="2"/>
        <v>0</v>
      </c>
      <c r="K24" s="19">
        <f t="shared" si="1"/>
        <v>0</v>
      </c>
    </row>
    <row r="25" spans="1:11">
      <c r="A25" s="2">
        <v>2029</v>
      </c>
      <c r="B25" s="102"/>
      <c r="C25" s="104"/>
      <c r="D25" s="104"/>
      <c r="E25" s="107">
        <v>3.01</v>
      </c>
      <c r="F25" s="97">
        <v>2.62</v>
      </c>
      <c r="G25" s="144">
        <v>1.7</v>
      </c>
      <c r="H25" s="21">
        <f t="shared" si="2"/>
        <v>0</v>
      </c>
      <c r="I25" s="3">
        <f t="shared" si="2"/>
        <v>0</v>
      </c>
      <c r="J25" s="3">
        <f t="shared" si="2"/>
        <v>0</v>
      </c>
      <c r="K25" s="19">
        <f t="shared" si="1"/>
        <v>0</v>
      </c>
    </row>
    <row r="26" spans="1:11">
      <c r="A26" s="24">
        <v>2030</v>
      </c>
      <c r="B26" s="103"/>
      <c r="C26" s="105"/>
      <c r="D26" s="105"/>
      <c r="E26" s="128">
        <v>3.01</v>
      </c>
      <c r="F26" s="108">
        <v>2.62</v>
      </c>
      <c r="G26" s="145">
        <v>1.7</v>
      </c>
      <c r="H26" s="68">
        <f t="shared" si="2"/>
        <v>0</v>
      </c>
      <c r="I26" s="69">
        <f t="shared" si="2"/>
        <v>0</v>
      </c>
      <c r="J26" s="69">
        <f t="shared" si="2"/>
        <v>0</v>
      </c>
      <c r="K26" s="50">
        <f t="shared" si="1"/>
        <v>0</v>
      </c>
    </row>
    <row r="27" spans="1:11">
      <c r="A27" s="113" t="s">
        <v>94</v>
      </c>
    </row>
    <row r="28" spans="1:11">
      <c r="A28" s="57" t="s">
        <v>99</v>
      </c>
      <c r="B28" s="57"/>
      <c r="C28" s="58"/>
      <c r="D28" s="58"/>
      <c r="E28" s="198">
        <v>14</v>
      </c>
      <c r="F28" s="231"/>
      <c r="G28" s="199"/>
      <c r="H28" s="57"/>
      <c r="I28" s="58"/>
      <c r="J28" s="58"/>
      <c r="K28" s="16"/>
    </row>
  </sheetData>
  <mergeCells count="4">
    <mergeCell ref="B2:D2"/>
    <mergeCell ref="E2:G2"/>
    <mergeCell ref="H2:K2"/>
    <mergeCell ref="E28:G28"/>
  </mergeCells>
  <hyperlinks>
    <hyperlink ref="A27" location="Map!A4" display="Map"/>
    <hyperlink ref="E28:G28" location="'Note_&amp;_Reference'!A15" display="'Note_&amp;_Reference'!A15"/>
    <hyperlink ref="E28" location="'Note &amp; Reference'!A15" display="'Note &amp; Reference'!A15"/>
    <hyperlink ref="F28" location="'Note &amp; Reference'!A15" display="'Note &amp; Reference'!A15"/>
    <hyperlink ref="G28" location="'Note &amp; Reference'!A15" display="'Note &amp; Reference'!A1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D13" sqref="D13"/>
    </sheetView>
  </sheetViews>
  <sheetFormatPr defaultColWidth="10.6640625" defaultRowHeight="13.8"/>
  <cols>
    <col min="1" max="1" width="10.6640625" style="11" customWidth="1"/>
    <col min="2" max="3" width="11.6640625" style="13" customWidth="1"/>
    <col min="4" max="4" width="19.6640625" style="13" customWidth="1"/>
    <col min="5" max="5" width="15.6640625" style="13" customWidth="1"/>
    <col min="6" max="6" width="11.6640625" style="11" customWidth="1"/>
    <col min="7" max="8" width="11.6640625" style="13" customWidth="1"/>
    <col min="9" max="9" width="19.6640625" style="13" customWidth="1"/>
    <col min="10" max="10" width="15.6640625" style="13" customWidth="1"/>
    <col min="11" max="11" width="11.6640625" style="11" customWidth="1"/>
    <col min="12" max="13" width="11.6640625" style="13" customWidth="1"/>
    <col min="14" max="14" width="19.6640625" style="13" customWidth="1"/>
    <col min="15" max="15" width="15.6640625" style="13" customWidth="1"/>
    <col min="16" max="16" width="11.6640625" style="13" customWidth="1"/>
    <col min="17" max="17" width="22.6640625" style="18" customWidth="1"/>
    <col min="18" max="16384" width="10.6640625" style="13"/>
  </cols>
  <sheetData>
    <row r="1" spans="1:17" ht="12.9" customHeight="1">
      <c r="A1" s="88"/>
      <c r="B1" s="237" t="s">
        <v>134</v>
      </c>
      <c r="C1" s="237"/>
      <c r="D1" s="237"/>
      <c r="E1" s="237"/>
      <c r="F1" s="237"/>
      <c r="G1" s="237" t="s">
        <v>135</v>
      </c>
      <c r="H1" s="237"/>
      <c r="I1" s="237"/>
      <c r="J1" s="237"/>
      <c r="K1" s="237"/>
      <c r="L1" s="220" t="s">
        <v>136</v>
      </c>
      <c r="M1" s="221"/>
      <c r="N1" s="221"/>
      <c r="O1" s="221"/>
      <c r="P1" s="221"/>
      <c r="Q1" s="175" t="s">
        <v>140</v>
      </c>
    </row>
    <row r="2" spans="1:17" ht="17.25" customHeight="1">
      <c r="B2" s="13" t="s">
        <v>6</v>
      </c>
      <c r="C2" s="13" t="s">
        <v>7</v>
      </c>
      <c r="D2" s="13" t="s">
        <v>137</v>
      </c>
      <c r="E2" s="13" t="s">
        <v>138</v>
      </c>
      <c r="F2" s="11" t="s">
        <v>139</v>
      </c>
      <c r="G2" s="13" t="s">
        <v>6</v>
      </c>
      <c r="H2" s="13" t="s">
        <v>7</v>
      </c>
      <c r="I2" s="13" t="s">
        <v>137</v>
      </c>
      <c r="J2" s="13" t="s">
        <v>138</v>
      </c>
      <c r="K2" s="11" t="s">
        <v>139</v>
      </c>
      <c r="L2" s="13" t="s">
        <v>6</v>
      </c>
      <c r="M2" s="13" t="s">
        <v>7</v>
      </c>
      <c r="N2" s="13" t="s">
        <v>137</v>
      </c>
      <c r="O2" s="13" t="s">
        <v>138</v>
      </c>
      <c r="P2" s="11" t="s">
        <v>139</v>
      </c>
      <c r="Q2" s="175" t="s">
        <v>166</v>
      </c>
    </row>
    <row r="3" spans="1:17">
      <c r="A3" s="11">
        <v>2008</v>
      </c>
      <c r="B3" s="134"/>
      <c r="C3" s="99"/>
      <c r="D3" s="99"/>
      <c r="E3" s="99"/>
      <c r="F3" s="164"/>
      <c r="G3" s="97">
        <v>0</v>
      </c>
      <c r="H3" s="97">
        <v>6414.3</v>
      </c>
      <c r="I3" s="97">
        <v>833.7</v>
      </c>
      <c r="J3" s="97">
        <v>1412.4</v>
      </c>
      <c r="K3" s="131">
        <v>109.3</v>
      </c>
      <c r="L3" s="28">
        <f>B3*G3/1000</f>
        <v>0</v>
      </c>
      <c r="M3" s="28">
        <f t="shared" ref="M3:P15" si="0">C3*H3/1000</f>
        <v>0</v>
      </c>
      <c r="N3" s="28">
        <f t="shared" si="0"/>
        <v>0</v>
      </c>
      <c r="O3" s="28">
        <f t="shared" si="0"/>
        <v>0</v>
      </c>
      <c r="P3" s="28">
        <f>F3*K3/1000</f>
        <v>0</v>
      </c>
      <c r="Q3" s="43">
        <f>SUM(L3:P3)*44/12*1000</f>
        <v>0</v>
      </c>
    </row>
    <row r="4" spans="1:17">
      <c r="A4" s="11">
        <v>2009</v>
      </c>
      <c r="B4" s="134"/>
      <c r="C4" s="99"/>
      <c r="D4" s="99"/>
      <c r="E4" s="99"/>
      <c r="F4" s="164"/>
      <c r="G4" s="97">
        <v>0</v>
      </c>
      <c r="H4" s="97">
        <v>6414.3</v>
      </c>
      <c r="I4" s="97">
        <v>833.7</v>
      </c>
      <c r="J4" s="97">
        <v>1412.4</v>
      </c>
      <c r="K4" s="131">
        <v>109.3</v>
      </c>
      <c r="L4" s="28">
        <f t="shared" ref="L4:L15" si="1">B4*G4/1000</f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43">
        <f t="shared" ref="Q4:Q24" si="2">SUM(L4:P4)*44/12*1000</f>
        <v>0</v>
      </c>
    </row>
    <row r="5" spans="1:17">
      <c r="A5" s="11">
        <v>2010</v>
      </c>
      <c r="B5" s="134"/>
      <c r="C5" s="99"/>
      <c r="D5" s="99"/>
      <c r="E5" s="99"/>
      <c r="F5" s="164"/>
      <c r="G5" s="97">
        <v>0</v>
      </c>
      <c r="H5" s="97">
        <v>6414.3</v>
      </c>
      <c r="I5" s="97">
        <v>833.7</v>
      </c>
      <c r="J5" s="97">
        <v>1412.4</v>
      </c>
      <c r="K5" s="131">
        <v>109.3</v>
      </c>
      <c r="L5" s="28">
        <f t="shared" si="1"/>
        <v>0</v>
      </c>
      <c r="M5" s="28">
        <f t="shared" si="0"/>
        <v>0</v>
      </c>
      <c r="N5" s="28">
        <f t="shared" si="0"/>
        <v>0</v>
      </c>
      <c r="O5" s="28">
        <f t="shared" si="0"/>
        <v>0</v>
      </c>
      <c r="P5" s="28">
        <f t="shared" si="0"/>
        <v>0</v>
      </c>
      <c r="Q5" s="43">
        <f t="shared" si="2"/>
        <v>0</v>
      </c>
    </row>
    <row r="6" spans="1:17">
      <c r="A6" s="11">
        <v>2011</v>
      </c>
      <c r="B6" s="134"/>
      <c r="C6" s="99"/>
      <c r="D6" s="99"/>
      <c r="E6" s="99"/>
      <c r="F6" s="164"/>
      <c r="G6" s="97">
        <v>0</v>
      </c>
      <c r="H6" s="97">
        <v>6414.3</v>
      </c>
      <c r="I6" s="97">
        <v>833.7</v>
      </c>
      <c r="J6" s="97">
        <v>1412.4</v>
      </c>
      <c r="K6" s="131">
        <v>109.3</v>
      </c>
      <c r="L6" s="28">
        <f t="shared" si="1"/>
        <v>0</v>
      </c>
      <c r="M6" s="28">
        <f t="shared" si="0"/>
        <v>0</v>
      </c>
      <c r="N6" s="28">
        <f t="shared" si="0"/>
        <v>0</v>
      </c>
      <c r="O6" s="28">
        <f t="shared" si="0"/>
        <v>0</v>
      </c>
      <c r="P6" s="28">
        <f t="shared" si="0"/>
        <v>0</v>
      </c>
      <c r="Q6" s="43">
        <f t="shared" si="2"/>
        <v>0</v>
      </c>
    </row>
    <row r="7" spans="1:17">
      <c r="A7" s="11">
        <v>2012</v>
      </c>
      <c r="B7" s="134"/>
      <c r="C7" s="99"/>
      <c r="D7" s="99"/>
      <c r="E7" s="99"/>
      <c r="F7" s="164"/>
      <c r="G7" s="97">
        <v>0</v>
      </c>
      <c r="H7" s="97">
        <v>6414.3</v>
      </c>
      <c r="I7" s="97">
        <v>833.7</v>
      </c>
      <c r="J7" s="97">
        <v>1412.4</v>
      </c>
      <c r="K7" s="131">
        <v>109.3</v>
      </c>
      <c r="L7" s="28">
        <f t="shared" si="1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43">
        <f t="shared" si="2"/>
        <v>0</v>
      </c>
    </row>
    <row r="8" spans="1:17">
      <c r="A8" s="11">
        <v>2013</v>
      </c>
      <c r="B8" s="134"/>
      <c r="C8" s="99"/>
      <c r="D8" s="99"/>
      <c r="E8" s="99"/>
      <c r="F8" s="164"/>
      <c r="G8" s="97">
        <v>0</v>
      </c>
      <c r="H8" s="97">
        <v>6414.3</v>
      </c>
      <c r="I8" s="97">
        <v>833.7</v>
      </c>
      <c r="J8" s="97">
        <v>1412.4</v>
      </c>
      <c r="K8" s="131">
        <v>109.3</v>
      </c>
      <c r="L8" s="28">
        <f t="shared" si="1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43">
        <f t="shared" si="2"/>
        <v>0</v>
      </c>
    </row>
    <row r="9" spans="1:17">
      <c r="A9" s="11">
        <v>2014</v>
      </c>
      <c r="B9" s="134"/>
      <c r="C9" s="99"/>
      <c r="D9" s="99"/>
      <c r="E9" s="99"/>
      <c r="F9" s="164"/>
      <c r="G9" s="97">
        <v>0</v>
      </c>
      <c r="H9" s="97">
        <v>6414.3</v>
      </c>
      <c r="I9" s="97">
        <v>833.7</v>
      </c>
      <c r="J9" s="97">
        <v>1412.4</v>
      </c>
      <c r="K9" s="131">
        <v>109.3</v>
      </c>
      <c r="L9" s="28">
        <f t="shared" si="1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43">
        <f t="shared" si="2"/>
        <v>0</v>
      </c>
    </row>
    <row r="10" spans="1:17">
      <c r="A10" s="11">
        <v>2015</v>
      </c>
      <c r="B10" s="134"/>
      <c r="C10" s="99"/>
      <c r="D10" s="99"/>
      <c r="E10" s="99"/>
      <c r="F10" s="164"/>
      <c r="G10" s="97">
        <v>0</v>
      </c>
      <c r="H10" s="97">
        <v>6414.3</v>
      </c>
      <c r="I10" s="97">
        <v>833.7</v>
      </c>
      <c r="J10" s="97">
        <v>1412.4</v>
      </c>
      <c r="K10" s="131">
        <v>109.3</v>
      </c>
      <c r="L10" s="28">
        <f t="shared" si="1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43">
        <f t="shared" si="2"/>
        <v>0</v>
      </c>
    </row>
    <row r="11" spans="1:17">
      <c r="A11" s="11">
        <v>2016</v>
      </c>
      <c r="B11" s="134"/>
      <c r="C11" s="99"/>
      <c r="D11" s="99"/>
      <c r="E11" s="99"/>
      <c r="F11" s="164"/>
      <c r="G11" s="97">
        <v>0</v>
      </c>
      <c r="H11" s="97">
        <v>6414.3</v>
      </c>
      <c r="I11" s="97">
        <v>833.7</v>
      </c>
      <c r="J11" s="97">
        <v>1412.4</v>
      </c>
      <c r="K11" s="131">
        <v>109.3</v>
      </c>
      <c r="L11" s="28">
        <f t="shared" si="1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43">
        <f t="shared" si="2"/>
        <v>0</v>
      </c>
    </row>
    <row r="12" spans="1:17">
      <c r="A12" s="11">
        <v>2017</v>
      </c>
      <c r="B12" s="134"/>
      <c r="C12" s="99"/>
      <c r="D12" s="99"/>
      <c r="E12" s="99"/>
      <c r="F12" s="164"/>
      <c r="G12" s="97">
        <v>0</v>
      </c>
      <c r="H12" s="97">
        <v>6414.3</v>
      </c>
      <c r="I12" s="97">
        <v>833.7</v>
      </c>
      <c r="J12" s="97">
        <v>1412.4</v>
      </c>
      <c r="K12" s="131">
        <v>109.3</v>
      </c>
      <c r="L12" s="28">
        <f t="shared" si="1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43">
        <f t="shared" si="2"/>
        <v>0</v>
      </c>
    </row>
    <row r="13" spans="1:17">
      <c r="A13" s="11">
        <v>2018</v>
      </c>
      <c r="B13" s="134"/>
      <c r="C13" s="99"/>
      <c r="D13" s="99"/>
      <c r="E13" s="99"/>
      <c r="F13" s="164"/>
      <c r="G13" s="97">
        <v>0</v>
      </c>
      <c r="H13" s="97">
        <v>6414.3</v>
      </c>
      <c r="I13" s="97">
        <v>833.7</v>
      </c>
      <c r="J13" s="97">
        <v>1412.4</v>
      </c>
      <c r="K13" s="131">
        <v>109.3</v>
      </c>
      <c r="L13" s="28">
        <f t="shared" si="1"/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43">
        <f t="shared" si="2"/>
        <v>0</v>
      </c>
    </row>
    <row r="14" spans="1:17">
      <c r="A14" s="11">
        <v>2019</v>
      </c>
      <c r="B14" s="134"/>
      <c r="C14" s="99"/>
      <c r="D14" s="99"/>
      <c r="E14" s="99"/>
      <c r="F14" s="164"/>
      <c r="G14" s="97">
        <v>0</v>
      </c>
      <c r="H14" s="97">
        <v>6414.3</v>
      </c>
      <c r="I14" s="97">
        <v>833.7</v>
      </c>
      <c r="J14" s="97">
        <v>1412.4</v>
      </c>
      <c r="K14" s="131">
        <v>109.3</v>
      </c>
      <c r="L14" s="28">
        <f t="shared" si="1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43">
        <f t="shared" si="2"/>
        <v>0</v>
      </c>
    </row>
    <row r="15" spans="1:17">
      <c r="A15" s="11">
        <v>2020</v>
      </c>
      <c r="B15" s="134"/>
      <c r="C15" s="99"/>
      <c r="D15" s="99"/>
      <c r="E15" s="99"/>
      <c r="F15" s="164"/>
      <c r="G15" s="97">
        <v>0</v>
      </c>
      <c r="H15" s="97">
        <v>6414.3</v>
      </c>
      <c r="I15" s="97">
        <v>833.7</v>
      </c>
      <c r="J15" s="97">
        <v>1412.4</v>
      </c>
      <c r="K15" s="131">
        <v>109.3</v>
      </c>
      <c r="L15" s="28">
        <f t="shared" si="1"/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43">
        <f t="shared" si="2"/>
        <v>0</v>
      </c>
    </row>
    <row r="16" spans="1:17">
      <c r="A16" s="11">
        <v>2021</v>
      </c>
      <c r="B16" s="134"/>
      <c r="C16" s="99"/>
      <c r="D16" s="99"/>
      <c r="E16" s="99"/>
      <c r="F16" s="164"/>
      <c r="G16" s="97">
        <v>0</v>
      </c>
      <c r="H16" s="97">
        <v>6414.3</v>
      </c>
      <c r="I16" s="97">
        <v>833.7</v>
      </c>
      <c r="J16" s="97">
        <v>1412.4</v>
      </c>
      <c r="K16" s="131">
        <v>109.3</v>
      </c>
      <c r="L16" s="28">
        <f t="shared" ref="L16:L25" si="3">B16*G16/1000</f>
        <v>0</v>
      </c>
      <c r="M16" s="28">
        <f t="shared" ref="M16:M25" si="4">C16*H16/1000</f>
        <v>0</v>
      </c>
      <c r="N16" s="28">
        <f t="shared" ref="N16:N25" si="5">D16*I16/1000</f>
        <v>0</v>
      </c>
      <c r="O16" s="28">
        <f t="shared" ref="O16:O25" si="6">E16*J16/1000</f>
        <v>0</v>
      </c>
      <c r="P16" s="28">
        <f t="shared" ref="P16:P25" si="7">F16*K16/1000</f>
        <v>0</v>
      </c>
      <c r="Q16" s="43">
        <f t="shared" si="2"/>
        <v>0</v>
      </c>
    </row>
    <row r="17" spans="1:17">
      <c r="A17" s="11">
        <v>2022</v>
      </c>
      <c r="B17" s="134"/>
      <c r="C17" s="99"/>
      <c r="D17" s="99"/>
      <c r="E17" s="99"/>
      <c r="F17" s="164"/>
      <c r="G17" s="97">
        <v>0</v>
      </c>
      <c r="H17" s="97">
        <v>6414.3</v>
      </c>
      <c r="I17" s="97">
        <v>833.7</v>
      </c>
      <c r="J17" s="97">
        <v>1412.4</v>
      </c>
      <c r="K17" s="131">
        <v>109.3</v>
      </c>
      <c r="L17" s="28">
        <f t="shared" si="3"/>
        <v>0</v>
      </c>
      <c r="M17" s="28">
        <f t="shared" si="4"/>
        <v>0</v>
      </c>
      <c r="N17" s="28">
        <f t="shared" si="5"/>
        <v>0</v>
      </c>
      <c r="O17" s="28">
        <f t="shared" si="6"/>
        <v>0</v>
      </c>
      <c r="P17" s="28">
        <f t="shared" si="7"/>
        <v>0</v>
      </c>
      <c r="Q17" s="43">
        <f t="shared" si="2"/>
        <v>0</v>
      </c>
    </row>
    <row r="18" spans="1:17">
      <c r="A18" s="11">
        <v>2023</v>
      </c>
      <c r="B18" s="134"/>
      <c r="C18" s="99"/>
      <c r="D18" s="99"/>
      <c r="E18" s="99"/>
      <c r="F18" s="164"/>
      <c r="G18" s="97">
        <v>0</v>
      </c>
      <c r="H18" s="97">
        <v>6414.3</v>
      </c>
      <c r="I18" s="97">
        <v>833.7</v>
      </c>
      <c r="J18" s="97">
        <v>1412.4</v>
      </c>
      <c r="K18" s="131">
        <v>109.3</v>
      </c>
      <c r="L18" s="28">
        <f t="shared" si="3"/>
        <v>0</v>
      </c>
      <c r="M18" s="28">
        <f t="shared" si="4"/>
        <v>0</v>
      </c>
      <c r="N18" s="28">
        <f t="shared" si="5"/>
        <v>0</v>
      </c>
      <c r="O18" s="28">
        <f t="shared" si="6"/>
        <v>0</v>
      </c>
      <c r="P18" s="28">
        <f t="shared" si="7"/>
        <v>0</v>
      </c>
      <c r="Q18" s="43">
        <f t="shared" si="2"/>
        <v>0</v>
      </c>
    </row>
    <row r="19" spans="1:17">
      <c r="A19" s="11">
        <v>2024</v>
      </c>
      <c r="B19" s="134"/>
      <c r="C19" s="99"/>
      <c r="D19" s="99"/>
      <c r="E19" s="99"/>
      <c r="F19" s="164"/>
      <c r="G19" s="97">
        <v>0</v>
      </c>
      <c r="H19" s="97">
        <v>6414.3</v>
      </c>
      <c r="I19" s="97">
        <v>833.7</v>
      </c>
      <c r="J19" s="97">
        <v>1412.4</v>
      </c>
      <c r="K19" s="131">
        <v>109.3</v>
      </c>
      <c r="L19" s="28">
        <f t="shared" si="3"/>
        <v>0</v>
      </c>
      <c r="M19" s="28">
        <f t="shared" si="4"/>
        <v>0</v>
      </c>
      <c r="N19" s="28">
        <f t="shared" si="5"/>
        <v>0</v>
      </c>
      <c r="O19" s="28">
        <f t="shared" si="6"/>
        <v>0</v>
      </c>
      <c r="P19" s="28">
        <f t="shared" si="7"/>
        <v>0</v>
      </c>
      <c r="Q19" s="43">
        <f t="shared" si="2"/>
        <v>0</v>
      </c>
    </row>
    <row r="20" spans="1:17">
      <c r="A20" s="11">
        <v>2025</v>
      </c>
      <c r="B20" s="134"/>
      <c r="C20" s="99"/>
      <c r="D20" s="99"/>
      <c r="E20" s="99"/>
      <c r="F20" s="164"/>
      <c r="G20" s="97">
        <v>0</v>
      </c>
      <c r="H20" s="97">
        <v>6414.3</v>
      </c>
      <c r="I20" s="97">
        <v>833.7</v>
      </c>
      <c r="J20" s="97">
        <v>1412.4</v>
      </c>
      <c r="K20" s="131">
        <v>109.3</v>
      </c>
      <c r="L20" s="28">
        <f t="shared" si="3"/>
        <v>0</v>
      </c>
      <c r="M20" s="28">
        <f t="shared" si="4"/>
        <v>0</v>
      </c>
      <c r="N20" s="28">
        <f t="shared" si="5"/>
        <v>0</v>
      </c>
      <c r="O20" s="28">
        <f t="shared" si="6"/>
        <v>0</v>
      </c>
      <c r="P20" s="28">
        <f t="shared" si="7"/>
        <v>0</v>
      </c>
      <c r="Q20" s="43">
        <f t="shared" si="2"/>
        <v>0</v>
      </c>
    </row>
    <row r="21" spans="1:17">
      <c r="A21" s="11">
        <v>2026</v>
      </c>
      <c r="B21" s="134"/>
      <c r="C21" s="99"/>
      <c r="D21" s="99"/>
      <c r="E21" s="99"/>
      <c r="F21" s="164"/>
      <c r="G21" s="97">
        <v>0</v>
      </c>
      <c r="H21" s="97">
        <v>6414.3</v>
      </c>
      <c r="I21" s="97">
        <v>833.7</v>
      </c>
      <c r="J21" s="97">
        <v>1412.4</v>
      </c>
      <c r="K21" s="131">
        <v>109.3</v>
      </c>
      <c r="L21" s="28">
        <f t="shared" si="3"/>
        <v>0</v>
      </c>
      <c r="M21" s="28">
        <f t="shared" si="4"/>
        <v>0</v>
      </c>
      <c r="N21" s="28">
        <f t="shared" si="5"/>
        <v>0</v>
      </c>
      <c r="O21" s="28">
        <f t="shared" si="6"/>
        <v>0</v>
      </c>
      <c r="P21" s="28">
        <f t="shared" si="7"/>
        <v>0</v>
      </c>
      <c r="Q21" s="43">
        <f t="shared" si="2"/>
        <v>0</v>
      </c>
    </row>
    <row r="22" spans="1:17">
      <c r="A22" s="11">
        <v>2027</v>
      </c>
      <c r="B22" s="134"/>
      <c r="C22" s="99"/>
      <c r="D22" s="99"/>
      <c r="E22" s="99"/>
      <c r="F22" s="164"/>
      <c r="G22" s="97">
        <v>0</v>
      </c>
      <c r="H22" s="97">
        <v>6414.3</v>
      </c>
      <c r="I22" s="97">
        <v>833.7</v>
      </c>
      <c r="J22" s="97">
        <v>1412.4</v>
      </c>
      <c r="K22" s="131">
        <v>109.3</v>
      </c>
      <c r="L22" s="28">
        <f t="shared" si="3"/>
        <v>0</v>
      </c>
      <c r="M22" s="28">
        <f t="shared" si="4"/>
        <v>0</v>
      </c>
      <c r="N22" s="28">
        <f t="shared" si="5"/>
        <v>0</v>
      </c>
      <c r="O22" s="28">
        <f t="shared" si="6"/>
        <v>0</v>
      </c>
      <c r="P22" s="28">
        <f t="shared" si="7"/>
        <v>0</v>
      </c>
      <c r="Q22" s="43">
        <f t="shared" si="2"/>
        <v>0</v>
      </c>
    </row>
    <row r="23" spans="1:17">
      <c r="A23" s="11">
        <v>2028</v>
      </c>
      <c r="B23" s="134"/>
      <c r="C23" s="99"/>
      <c r="D23" s="99"/>
      <c r="E23" s="99"/>
      <c r="F23" s="164"/>
      <c r="G23" s="97">
        <v>0</v>
      </c>
      <c r="H23" s="97">
        <v>6414.3</v>
      </c>
      <c r="I23" s="97">
        <v>833.7</v>
      </c>
      <c r="J23" s="97">
        <v>1412.4</v>
      </c>
      <c r="K23" s="131">
        <v>109.3</v>
      </c>
      <c r="L23" s="28">
        <f t="shared" si="3"/>
        <v>0</v>
      </c>
      <c r="M23" s="28">
        <f t="shared" si="4"/>
        <v>0</v>
      </c>
      <c r="N23" s="28">
        <f t="shared" si="5"/>
        <v>0</v>
      </c>
      <c r="O23" s="28">
        <f t="shared" si="6"/>
        <v>0</v>
      </c>
      <c r="P23" s="28">
        <f t="shared" si="7"/>
        <v>0</v>
      </c>
      <c r="Q23" s="43">
        <f t="shared" si="2"/>
        <v>0</v>
      </c>
    </row>
    <row r="24" spans="1:17">
      <c r="A24" s="11">
        <v>2029</v>
      </c>
      <c r="B24" s="134"/>
      <c r="C24" s="99"/>
      <c r="D24" s="99"/>
      <c r="E24" s="99"/>
      <c r="F24" s="164"/>
      <c r="G24" s="97">
        <v>0</v>
      </c>
      <c r="H24" s="97">
        <v>6414.3</v>
      </c>
      <c r="I24" s="97">
        <v>833.7</v>
      </c>
      <c r="J24" s="97">
        <v>1412.4</v>
      </c>
      <c r="K24" s="131">
        <v>109.3</v>
      </c>
      <c r="L24" s="28">
        <f t="shared" si="3"/>
        <v>0</v>
      </c>
      <c r="M24" s="28">
        <f t="shared" si="4"/>
        <v>0</v>
      </c>
      <c r="N24" s="28">
        <f t="shared" si="5"/>
        <v>0</v>
      </c>
      <c r="O24" s="28">
        <f t="shared" si="6"/>
        <v>0</v>
      </c>
      <c r="P24" s="28">
        <f t="shared" si="7"/>
        <v>0</v>
      </c>
      <c r="Q24" s="43">
        <f t="shared" si="2"/>
        <v>0</v>
      </c>
    </row>
    <row r="25" spans="1:17">
      <c r="A25" s="25">
        <v>2030</v>
      </c>
      <c r="B25" s="135"/>
      <c r="C25" s="105"/>
      <c r="D25" s="105"/>
      <c r="E25" s="105"/>
      <c r="F25" s="165"/>
      <c r="G25" s="108">
        <v>0</v>
      </c>
      <c r="H25" s="108">
        <v>6414.3</v>
      </c>
      <c r="I25" s="108">
        <v>833.7</v>
      </c>
      <c r="J25" s="108">
        <v>1412.4</v>
      </c>
      <c r="K25" s="132">
        <v>109.3</v>
      </c>
      <c r="L25" s="96">
        <f t="shared" si="3"/>
        <v>0</v>
      </c>
      <c r="M25" s="52">
        <f t="shared" si="4"/>
        <v>0</v>
      </c>
      <c r="N25" s="52">
        <f t="shared" si="5"/>
        <v>0</v>
      </c>
      <c r="O25" s="52">
        <f t="shared" si="6"/>
        <v>0</v>
      </c>
      <c r="P25" s="52">
        <f t="shared" si="7"/>
        <v>0</v>
      </c>
      <c r="Q25" s="89">
        <f>SUM(L25:P25)*44/12*1000</f>
        <v>0</v>
      </c>
    </row>
    <row r="26" spans="1:17">
      <c r="A26" s="113" t="s">
        <v>94</v>
      </c>
    </row>
    <row r="27" spans="1:17">
      <c r="A27" s="16" t="s">
        <v>99</v>
      </c>
      <c r="B27" s="58"/>
      <c r="C27" s="58"/>
      <c r="D27" s="58"/>
      <c r="E27" s="58"/>
      <c r="F27" s="59"/>
      <c r="G27" s="188"/>
      <c r="H27" s="80">
        <v>15</v>
      </c>
      <c r="I27" s="80">
        <v>16</v>
      </c>
      <c r="J27" s="80">
        <v>17</v>
      </c>
      <c r="K27" s="182">
        <v>18</v>
      </c>
      <c r="L27" s="58"/>
      <c r="M27" s="58"/>
      <c r="N27" s="58"/>
      <c r="O27" s="58"/>
      <c r="P27" s="58"/>
      <c r="Q27" s="16"/>
    </row>
  </sheetData>
  <mergeCells count="3">
    <mergeCell ref="B1:F1"/>
    <mergeCell ref="G1:K1"/>
    <mergeCell ref="L1:P1"/>
  </mergeCells>
  <hyperlinks>
    <hyperlink ref="H27" location="'Note &amp; Reference'!A16" display="'Note &amp; Reference'!A16"/>
    <hyperlink ref="I27" location="'Note &amp; Reference'!A17" display="'Note &amp; Reference'!A17"/>
    <hyperlink ref="J27" location="'Note &amp; Reference'!A18" display="'Note &amp; Reference'!A18"/>
    <hyperlink ref="K27" location="'Note &amp; Reference'!A19" display="'Note &amp; Reference'!A19"/>
    <hyperlink ref="A26" location="Map!A4" display="Map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H33" sqref="H33"/>
    </sheetView>
  </sheetViews>
  <sheetFormatPr defaultColWidth="10.88671875" defaultRowHeight="14.4"/>
  <cols>
    <col min="1" max="1" width="10.6640625" style="2" customWidth="1"/>
    <col min="2" max="2" width="13.6640625" style="2" customWidth="1"/>
    <col min="3" max="3" width="27.6640625" style="13" customWidth="1"/>
    <col min="4" max="4" width="32.6640625" style="13" customWidth="1"/>
    <col min="5" max="5" width="10.6640625" style="2" customWidth="1"/>
    <col min="6" max="6" width="22.6640625" customWidth="1"/>
    <col min="7" max="7" width="19.6640625" style="2" customWidth="1"/>
    <col min="8" max="8" width="26.6640625" style="2" customWidth="1"/>
    <col min="9" max="16384" width="10.88671875" style="2"/>
  </cols>
  <sheetData>
    <row r="1" spans="1:8" ht="13.8">
      <c r="A1" s="11" t="s">
        <v>100</v>
      </c>
      <c r="B1" s="13" t="s">
        <v>79</v>
      </c>
      <c r="C1" s="13" t="s">
        <v>151</v>
      </c>
      <c r="D1" s="13" t="s">
        <v>154</v>
      </c>
      <c r="E1" s="13" t="s">
        <v>101</v>
      </c>
      <c r="F1" s="90" t="s">
        <v>141</v>
      </c>
      <c r="G1" s="13" t="s">
        <v>97</v>
      </c>
      <c r="H1" s="11" t="s">
        <v>102</v>
      </c>
    </row>
    <row r="2" spans="1:8" ht="16.2">
      <c r="A2" s="25"/>
      <c r="B2" s="24" t="s">
        <v>83</v>
      </c>
      <c r="C2" s="24" t="s">
        <v>66</v>
      </c>
      <c r="D2" s="24" t="s">
        <v>66</v>
      </c>
      <c r="E2" s="24" t="s">
        <v>66</v>
      </c>
      <c r="F2" s="79" t="s">
        <v>103</v>
      </c>
      <c r="G2" s="24" t="s">
        <v>83</v>
      </c>
      <c r="H2" s="94" t="s">
        <v>103</v>
      </c>
    </row>
    <row r="3" spans="1:8" ht="13.8">
      <c r="A3" s="11">
        <v>2008</v>
      </c>
      <c r="B3" s="91" t="e">
        <f>'Result Overview'!J3</f>
        <v>#DIV/0!</v>
      </c>
      <c r="C3" s="92" t="e">
        <f>B3/(23.2*0.4532*44/12)</f>
        <v>#DIV/0!</v>
      </c>
      <c r="D3" s="92" t="e">
        <f>B3/(150.6*0.4532*44/12)</f>
        <v>#DIV/0!</v>
      </c>
      <c r="E3" s="172"/>
      <c r="F3" s="95" t="e">
        <f>B3/E3</f>
        <v>#DIV/0!</v>
      </c>
      <c r="G3" s="92">
        <f>'C Sequestration'!Q3*1000</f>
        <v>0</v>
      </c>
      <c r="H3" s="93" t="e">
        <f t="shared" ref="H3:H25" si="0">(B3-G3)/E3</f>
        <v>#DIV/0!</v>
      </c>
    </row>
    <row r="4" spans="1:8" ht="13.8">
      <c r="A4" s="11">
        <v>2009</v>
      </c>
      <c r="B4" s="21" t="e">
        <f>'Result Overview'!J4</f>
        <v>#DIV/0!</v>
      </c>
      <c r="C4" s="22" t="e">
        <f t="shared" ref="C4:C25" si="1">B4/(23.2*0.4532*44/12)</f>
        <v>#DIV/0!</v>
      </c>
      <c r="D4" s="22" t="e">
        <f t="shared" ref="D4:D25" si="2">B4/(150.6*0.4532*44/12)</f>
        <v>#DIV/0!</v>
      </c>
      <c r="E4" s="99"/>
      <c r="F4" s="28" t="e">
        <f t="shared" ref="F4:F25" si="3">B4/E4</f>
        <v>#DIV/0!</v>
      </c>
      <c r="G4" s="22">
        <f>'C Sequestration'!Q4*1000</f>
        <v>0</v>
      </c>
      <c r="H4" s="14" t="e">
        <f t="shared" si="0"/>
        <v>#DIV/0!</v>
      </c>
    </row>
    <row r="5" spans="1:8" ht="13.8">
      <c r="A5" s="11">
        <v>2010</v>
      </c>
      <c r="B5" s="21" t="e">
        <f>'Result Overview'!J5</f>
        <v>#DIV/0!</v>
      </c>
      <c r="C5" s="22" t="e">
        <f t="shared" si="1"/>
        <v>#DIV/0!</v>
      </c>
      <c r="D5" s="22" t="e">
        <f t="shared" si="2"/>
        <v>#DIV/0!</v>
      </c>
      <c r="E5" s="99"/>
      <c r="F5" s="28" t="e">
        <f t="shared" si="3"/>
        <v>#DIV/0!</v>
      </c>
      <c r="G5" s="22">
        <f>'C Sequestration'!Q5*1000</f>
        <v>0</v>
      </c>
      <c r="H5" s="14" t="e">
        <f t="shared" si="0"/>
        <v>#DIV/0!</v>
      </c>
    </row>
    <row r="6" spans="1:8" ht="13.8">
      <c r="A6" s="11">
        <v>2011</v>
      </c>
      <c r="B6" s="21" t="e">
        <f>'Result Overview'!J6</f>
        <v>#DIV/0!</v>
      </c>
      <c r="C6" s="22" t="e">
        <f t="shared" si="1"/>
        <v>#DIV/0!</v>
      </c>
      <c r="D6" s="22" t="e">
        <f t="shared" si="2"/>
        <v>#DIV/0!</v>
      </c>
      <c r="E6" s="99"/>
      <c r="F6" s="28" t="e">
        <f t="shared" si="3"/>
        <v>#DIV/0!</v>
      </c>
      <c r="G6" s="22">
        <f>'C Sequestration'!Q6*1000</f>
        <v>0</v>
      </c>
      <c r="H6" s="14" t="e">
        <f t="shared" si="0"/>
        <v>#DIV/0!</v>
      </c>
    </row>
    <row r="7" spans="1:8" ht="13.8">
      <c r="A7" s="11">
        <v>2012</v>
      </c>
      <c r="B7" s="21" t="e">
        <f>'Result Overview'!J7</f>
        <v>#DIV/0!</v>
      </c>
      <c r="C7" s="22" t="e">
        <f t="shared" si="1"/>
        <v>#DIV/0!</v>
      </c>
      <c r="D7" s="22" t="e">
        <f t="shared" si="2"/>
        <v>#DIV/0!</v>
      </c>
      <c r="E7" s="99"/>
      <c r="F7" s="28" t="e">
        <f t="shared" si="3"/>
        <v>#DIV/0!</v>
      </c>
      <c r="G7" s="22">
        <f>'C Sequestration'!Q7*1000</f>
        <v>0</v>
      </c>
      <c r="H7" s="14" t="e">
        <f t="shared" si="0"/>
        <v>#DIV/0!</v>
      </c>
    </row>
    <row r="8" spans="1:8" ht="13.8">
      <c r="A8" s="11">
        <v>2013</v>
      </c>
      <c r="B8" s="21" t="e">
        <f>'Result Overview'!J8</f>
        <v>#DIV/0!</v>
      </c>
      <c r="C8" s="22" t="e">
        <f t="shared" si="1"/>
        <v>#DIV/0!</v>
      </c>
      <c r="D8" s="22" t="e">
        <f t="shared" si="2"/>
        <v>#DIV/0!</v>
      </c>
      <c r="E8" s="99"/>
      <c r="F8" s="28" t="e">
        <f t="shared" si="3"/>
        <v>#DIV/0!</v>
      </c>
      <c r="G8" s="22">
        <f>'C Sequestration'!Q8*1000</f>
        <v>0</v>
      </c>
      <c r="H8" s="14" t="e">
        <f t="shared" si="0"/>
        <v>#DIV/0!</v>
      </c>
    </row>
    <row r="9" spans="1:8" ht="13.8">
      <c r="A9" s="11">
        <v>2014</v>
      </c>
      <c r="B9" s="21" t="e">
        <f>'Result Overview'!J9</f>
        <v>#DIV/0!</v>
      </c>
      <c r="C9" s="22" t="e">
        <f t="shared" si="1"/>
        <v>#DIV/0!</v>
      </c>
      <c r="D9" s="22" t="e">
        <f t="shared" si="2"/>
        <v>#DIV/0!</v>
      </c>
      <c r="E9" s="99"/>
      <c r="F9" s="28" t="e">
        <f t="shared" si="3"/>
        <v>#DIV/0!</v>
      </c>
      <c r="G9" s="22">
        <f>'C Sequestration'!Q9*1000</f>
        <v>0</v>
      </c>
      <c r="H9" s="14" t="e">
        <f t="shared" si="0"/>
        <v>#DIV/0!</v>
      </c>
    </row>
    <row r="10" spans="1:8" ht="13.8">
      <c r="A10" s="11">
        <v>2015</v>
      </c>
      <c r="B10" s="21" t="e">
        <f>'Result Overview'!J10</f>
        <v>#DIV/0!</v>
      </c>
      <c r="C10" s="22" t="e">
        <f t="shared" si="1"/>
        <v>#DIV/0!</v>
      </c>
      <c r="D10" s="22" t="e">
        <f t="shared" si="2"/>
        <v>#DIV/0!</v>
      </c>
      <c r="E10" s="99"/>
      <c r="F10" s="28" t="e">
        <f t="shared" si="3"/>
        <v>#DIV/0!</v>
      </c>
      <c r="G10" s="22">
        <f>'C Sequestration'!Q10*1000</f>
        <v>0</v>
      </c>
      <c r="H10" s="14" t="e">
        <f t="shared" si="0"/>
        <v>#DIV/0!</v>
      </c>
    </row>
    <row r="11" spans="1:8" ht="13.8">
      <c r="A11" s="11">
        <v>2016</v>
      </c>
      <c r="B11" s="21" t="e">
        <f>'Result Overview'!J11</f>
        <v>#DIV/0!</v>
      </c>
      <c r="C11" s="22" t="e">
        <f t="shared" si="1"/>
        <v>#DIV/0!</v>
      </c>
      <c r="D11" s="22" t="e">
        <f t="shared" si="2"/>
        <v>#DIV/0!</v>
      </c>
      <c r="E11" s="99"/>
      <c r="F11" s="28" t="e">
        <f t="shared" si="3"/>
        <v>#DIV/0!</v>
      </c>
      <c r="G11" s="22">
        <f>'C Sequestration'!Q11*1000</f>
        <v>0</v>
      </c>
      <c r="H11" s="14" t="e">
        <f t="shared" si="0"/>
        <v>#DIV/0!</v>
      </c>
    </row>
    <row r="12" spans="1:8" ht="13.8">
      <c r="A12" s="11">
        <v>2017</v>
      </c>
      <c r="B12" s="21" t="e">
        <f>'Result Overview'!J12</f>
        <v>#DIV/0!</v>
      </c>
      <c r="C12" s="22" t="e">
        <f t="shared" si="1"/>
        <v>#DIV/0!</v>
      </c>
      <c r="D12" s="22" t="e">
        <f t="shared" si="2"/>
        <v>#DIV/0!</v>
      </c>
      <c r="E12" s="99"/>
      <c r="F12" s="28" t="e">
        <f t="shared" si="3"/>
        <v>#DIV/0!</v>
      </c>
      <c r="G12" s="22">
        <f>'C Sequestration'!Q12*1000</f>
        <v>0</v>
      </c>
      <c r="H12" s="14" t="e">
        <f t="shared" si="0"/>
        <v>#DIV/0!</v>
      </c>
    </row>
    <row r="13" spans="1:8" ht="13.8">
      <c r="A13" s="11">
        <v>2018</v>
      </c>
      <c r="B13" s="21" t="e">
        <f>'Result Overview'!J13</f>
        <v>#DIV/0!</v>
      </c>
      <c r="C13" s="22" t="e">
        <f t="shared" si="1"/>
        <v>#DIV/0!</v>
      </c>
      <c r="D13" s="22" t="e">
        <f t="shared" si="2"/>
        <v>#DIV/0!</v>
      </c>
      <c r="E13" s="99"/>
      <c r="F13" s="28" t="e">
        <f t="shared" si="3"/>
        <v>#DIV/0!</v>
      </c>
      <c r="G13" s="22">
        <f>'C Sequestration'!Q13*1000</f>
        <v>0</v>
      </c>
      <c r="H13" s="14" t="e">
        <f t="shared" si="0"/>
        <v>#DIV/0!</v>
      </c>
    </row>
    <row r="14" spans="1:8" ht="13.8">
      <c r="A14" s="11">
        <v>2019</v>
      </c>
      <c r="B14" s="21" t="e">
        <f>'Result Overview'!J14</f>
        <v>#DIV/0!</v>
      </c>
      <c r="C14" s="22" t="e">
        <f t="shared" si="1"/>
        <v>#DIV/0!</v>
      </c>
      <c r="D14" s="22" t="e">
        <f t="shared" si="2"/>
        <v>#DIV/0!</v>
      </c>
      <c r="E14" s="99"/>
      <c r="F14" s="28" t="e">
        <f t="shared" si="3"/>
        <v>#DIV/0!</v>
      </c>
      <c r="G14" s="22">
        <f>'C Sequestration'!Q14*1000</f>
        <v>0</v>
      </c>
      <c r="H14" s="14" t="e">
        <f t="shared" si="0"/>
        <v>#DIV/0!</v>
      </c>
    </row>
    <row r="15" spans="1:8" ht="13.8">
      <c r="A15" s="11">
        <v>2020</v>
      </c>
      <c r="B15" s="21" t="e">
        <f>'Result Overview'!J15</f>
        <v>#DIV/0!</v>
      </c>
      <c r="C15" s="22" t="e">
        <f t="shared" si="1"/>
        <v>#DIV/0!</v>
      </c>
      <c r="D15" s="22" t="e">
        <f t="shared" si="2"/>
        <v>#DIV/0!</v>
      </c>
      <c r="E15" s="99"/>
      <c r="F15" s="28" t="e">
        <f t="shared" si="3"/>
        <v>#DIV/0!</v>
      </c>
      <c r="G15" s="22">
        <f>'C Sequestration'!Q15*1000</f>
        <v>0</v>
      </c>
      <c r="H15" s="14" t="e">
        <f t="shared" si="0"/>
        <v>#DIV/0!</v>
      </c>
    </row>
    <row r="16" spans="1:8" ht="13.8">
      <c r="A16" s="11">
        <v>2021</v>
      </c>
      <c r="B16" s="21" t="e">
        <f>'Result Overview'!J16</f>
        <v>#DIV/0!</v>
      </c>
      <c r="C16" s="22" t="e">
        <f t="shared" si="1"/>
        <v>#DIV/0!</v>
      </c>
      <c r="D16" s="22" t="e">
        <f t="shared" si="2"/>
        <v>#DIV/0!</v>
      </c>
      <c r="E16" s="99"/>
      <c r="F16" s="28" t="e">
        <f t="shared" si="3"/>
        <v>#DIV/0!</v>
      </c>
      <c r="G16" s="22">
        <f>'C Sequestration'!Q16*1000</f>
        <v>0</v>
      </c>
      <c r="H16" s="14" t="e">
        <f t="shared" si="0"/>
        <v>#DIV/0!</v>
      </c>
    </row>
    <row r="17" spans="1:8" ht="13.8">
      <c r="A17" s="11">
        <v>2022</v>
      </c>
      <c r="B17" s="21" t="e">
        <f>'Result Overview'!J17</f>
        <v>#DIV/0!</v>
      </c>
      <c r="C17" s="22" t="e">
        <f t="shared" si="1"/>
        <v>#DIV/0!</v>
      </c>
      <c r="D17" s="22" t="e">
        <f t="shared" si="2"/>
        <v>#DIV/0!</v>
      </c>
      <c r="E17" s="99"/>
      <c r="F17" s="28" t="e">
        <f t="shared" si="3"/>
        <v>#DIV/0!</v>
      </c>
      <c r="G17" s="22">
        <f>'C Sequestration'!Q17*1000</f>
        <v>0</v>
      </c>
      <c r="H17" s="14" t="e">
        <f t="shared" si="0"/>
        <v>#DIV/0!</v>
      </c>
    </row>
    <row r="18" spans="1:8" ht="13.8">
      <c r="A18" s="11">
        <v>2023</v>
      </c>
      <c r="B18" s="21" t="e">
        <f>'Result Overview'!J18</f>
        <v>#DIV/0!</v>
      </c>
      <c r="C18" s="22" t="e">
        <f t="shared" si="1"/>
        <v>#DIV/0!</v>
      </c>
      <c r="D18" s="22" t="e">
        <f t="shared" si="2"/>
        <v>#DIV/0!</v>
      </c>
      <c r="E18" s="99"/>
      <c r="F18" s="28" t="e">
        <f t="shared" si="3"/>
        <v>#DIV/0!</v>
      </c>
      <c r="G18" s="22">
        <f>'C Sequestration'!Q18*1000</f>
        <v>0</v>
      </c>
      <c r="H18" s="14" t="e">
        <f t="shared" si="0"/>
        <v>#DIV/0!</v>
      </c>
    </row>
    <row r="19" spans="1:8" ht="13.8">
      <c r="A19" s="11">
        <v>2024</v>
      </c>
      <c r="B19" s="21" t="e">
        <f>'Result Overview'!J19</f>
        <v>#DIV/0!</v>
      </c>
      <c r="C19" s="22" t="e">
        <f t="shared" si="1"/>
        <v>#DIV/0!</v>
      </c>
      <c r="D19" s="22" t="e">
        <f t="shared" si="2"/>
        <v>#DIV/0!</v>
      </c>
      <c r="E19" s="99"/>
      <c r="F19" s="28" t="e">
        <f t="shared" si="3"/>
        <v>#DIV/0!</v>
      </c>
      <c r="G19" s="22">
        <f>'C Sequestration'!Q19*1000</f>
        <v>0</v>
      </c>
      <c r="H19" s="14" t="e">
        <f t="shared" si="0"/>
        <v>#DIV/0!</v>
      </c>
    </row>
    <row r="20" spans="1:8" ht="13.8">
      <c r="A20" s="11">
        <v>2025</v>
      </c>
      <c r="B20" s="21" t="e">
        <f>'Result Overview'!J20</f>
        <v>#DIV/0!</v>
      </c>
      <c r="C20" s="22" t="e">
        <f t="shared" si="1"/>
        <v>#DIV/0!</v>
      </c>
      <c r="D20" s="22" t="e">
        <f t="shared" si="2"/>
        <v>#DIV/0!</v>
      </c>
      <c r="E20" s="99"/>
      <c r="F20" s="28" t="e">
        <f t="shared" si="3"/>
        <v>#DIV/0!</v>
      </c>
      <c r="G20" s="22">
        <f>'C Sequestration'!Q20*1000</f>
        <v>0</v>
      </c>
      <c r="H20" s="14" t="e">
        <f t="shared" si="0"/>
        <v>#DIV/0!</v>
      </c>
    </row>
    <row r="21" spans="1:8" ht="13.8">
      <c r="A21" s="11">
        <v>2026</v>
      </c>
      <c r="B21" s="21" t="e">
        <f>'Result Overview'!J21</f>
        <v>#DIV/0!</v>
      </c>
      <c r="C21" s="22" t="e">
        <f t="shared" si="1"/>
        <v>#DIV/0!</v>
      </c>
      <c r="D21" s="22" t="e">
        <f t="shared" si="2"/>
        <v>#DIV/0!</v>
      </c>
      <c r="E21" s="99"/>
      <c r="F21" s="28" t="e">
        <f t="shared" si="3"/>
        <v>#DIV/0!</v>
      </c>
      <c r="G21" s="22">
        <f>'C Sequestration'!Q21*1000</f>
        <v>0</v>
      </c>
      <c r="H21" s="14" t="e">
        <f t="shared" si="0"/>
        <v>#DIV/0!</v>
      </c>
    </row>
    <row r="22" spans="1:8" ht="13.8">
      <c r="A22" s="11">
        <v>2027</v>
      </c>
      <c r="B22" s="21" t="e">
        <f>'Result Overview'!J22</f>
        <v>#DIV/0!</v>
      </c>
      <c r="C22" s="22" t="e">
        <f t="shared" si="1"/>
        <v>#DIV/0!</v>
      </c>
      <c r="D22" s="22" t="e">
        <f t="shared" si="2"/>
        <v>#DIV/0!</v>
      </c>
      <c r="E22" s="99"/>
      <c r="F22" s="28" t="e">
        <f t="shared" si="3"/>
        <v>#DIV/0!</v>
      </c>
      <c r="G22" s="22">
        <f>'C Sequestration'!Q22*1000</f>
        <v>0</v>
      </c>
      <c r="H22" s="14" t="e">
        <f t="shared" si="0"/>
        <v>#DIV/0!</v>
      </c>
    </row>
    <row r="23" spans="1:8" ht="13.8">
      <c r="A23" s="11">
        <v>2028</v>
      </c>
      <c r="B23" s="21" t="e">
        <f>'Result Overview'!J23</f>
        <v>#DIV/0!</v>
      </c>
      <c r="C23" s="22" t="e">
        <f t="shared" si="1"/>
        <v>#DIV/0!</v>
      </c>
      <c r="D23" s="22" t="e">
        <f t="shared" si="2"/>
        <v>#DIV/0!</v>
      </c>
      <c r="E23" s="99"/>
      <c r="F23" s="28" t="e">
        <f t="shared" si="3"/>
        <v>#DIV/0!</v>
      </c>
      <c r="G23" s="22">
        <f>'C Sequestration'!Q23*1000</f>
        <v>0</v>
      </c>
      <c r="H23" s="14" t="e">
        <f t="shared" si="0"/>
        <v>#DIV/0!</v>
      </c>
    </row>
    <row r="24" spans="1:8" ht="13.8">
      <c r="A24" s="11">
        <v>2029</v>
      </c>
      <c r="B24" s="21" t="e">
        <f>'Result Overview'!J24</f>
        <v>#DIV/0!</v>
      </c>
      <c r="C24" s="22" t="e">
        <f t="shared" si="1"/>
        <v>#DIV/0!</v>
      </c>
      <c r="D24" s="22" t="e">
        <f t="shared" si="2"/>
        <v>#DIV/0!</v>
      </c>
      <c r="E24" s="99"/>
      <c r="F24" s="28" t="e">
        <f t="shared" si="3"/>
        <v>#DIV/0!</v>
      </c>
      <c r="G24" s="22">
        <f>'C Sequestration'!Q24*1000</f>
        <v>0</v>
      </c>
      <c r="H24" s="14" t="e">
        <f t="shared" si="0"/>
        <v>#DIV/0!</v>
      </c>
    </row>
    <row r="25" spans="1:8" ht="13.8">
      <c r="A25" s="25">
        <v>2030</v>
      </c>
      <c r="B25" s="68" t="e">
        <f>'Result Overview'!J25</f>
        <v>#DIV/0!</v>
      </c>
      <c r="C25" s="69" t="e">
        <f t="shared" si="1"/>
        <v>#DIV/0!</v>
      </c>
      <c r="D25" s="69" t="e">
        <f t="shared" si="2"/>
        <v>#DIV/0!</v>
      </c>
      <c r="E25" s="105"/>
      <c r="F25" s="52" t="e">
        <f t="shared" si="3"/>
        <v>#DIV/0!</v>
      </c>
      <c r="G25" s="69">
        <f>'C Sequestration'!Q25*1000</f>
        <v>0</v>
      </c>
      <c r="H25" s="67" t="e">
        <f t="shared" si="0"/>
        <v>#DIV/0!</v>
      </c>
    </row>
    <row r="26" spans="1:8">
      <c r="A26" s="113" t="s">
        <v>94</v>
      </c>
      <c r="H26" s="59"/>
    </row>
    <row r="27" spans="1:8" ht="13.8">
      <c r="A27" s="16" t="s">
        <v>99</v>
      </c>
      <c r="B27" s="185"/>
      <c r="C27" s="80">
        <v>19</v>
      </c>
      <c r="D27" s="80">
        <v>20</v>
      </c>
      <c r="E27" s="58"/>
      <c r="F27" s="119"/>
      <c r="G27" s="58"/>
      <c r="H27" s="59"/>
    </row>
    <row r="29" spans="1:8">
      <c r="A29" s="4"/>
    </row>
    <row r="30" spans="1:8">
      <c r="A30" s="154"/>
    </row>
  </sheetData>
  <hyperlinks>
    <hyperlink ref="C27" location="'Note &amp; Reference'!A20" display="'Note &amp; Reference'!A20"/>
    <hyperlink ref="A26" location="Map!A4" display="Map"/>
    <hyperlink ref="D27" location="'Note &amp; Reference'!A21" display="'Note &amp; Reference'!A2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A23" sqref="A23"/>
    </sheetView>
  </sheetViews>
  <sheetFormatPr defaultColWidth="10.88671875" defaultRowHeight="13.8"/>
  <cols>
    <col min="1" max="1" width="11.88671875" style="2" customWidth="1"/>
    <col min="2" max="2" width="100.6640625" style="4" customWidth="1"/>
    <col min="3" max="16384" width="10.88671875" style="10"/>
  </cols>
  <sheetData>
    <row r="1" spans="1:13" s="83" customFormat="1" ht="14.1" customHeight="1">
      <c r="A1" s="81" t="s">
        <v>104</v>
      </c>
      <c r="B1" s="82" t="s">
        <v>105</v>
      </c>
      <c r="C1" s="156" t="s">
        <v>106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86" customFormat="1" ht="15.9" customHeight="1">
      <c r="A2" s="84">
        <v>1</v>
      </c>
      <c r="B2" s="85" t="s">
        <v>107</v>
      </c>
      <c r="C2" s="87" t="s">
        <v>108</v>
      </c>
    </row>
    <row r="3" spans="1:13" s="86" customFormat="1" ht="15.9" customHeight="1">
      <c r="A3" s="84">
        <v>2</v>
      </c>
      <c r="B3" s="85" t="s">
        <v>109</v>
      </c>
      <c r="C3" s="87" t="s">
        <v>110</v>
      </c>
    </row>
    <row r="4" spans="1:13" s="86" customFormat="1" ht="15.9" customHeight="1">
      <c r="A4" s="84">
        <v>3</v>
      </c>
      <c r="B4" s="85" t="s">
        <v>144</v>
      </c>
      <c r="C4" s="87" t="s">
        <v>143</v>
      </c>
    </row>
    <row r="5" spans="1:13" s="86" customFormat="1" ht="15.9" customHeight="1">
      <c r="A5" s="84">
        <v>4</v>
      </c>
      <c r="B5" s="85" t="s">
        <v>150</v>
      </c>
      <c r="C5" s="87" t="s">
        <v>149</v>
      </c>
    </row>
    <row r="6" spans="1:13" s="86" customFormat="1" ht="15.9" customHeight="1">
      <c r="A6" s="84">
        <v>5</v>
      </c>
      <c r="B6" s="85" t="s">
        <v>111</v>
      </c>
      <c r="C6" s="87" t="s">
        <v>112</v>
      </c>
    </row>
    <row r="7" spans="1:13" s="86" customFormat="1" ht="15.9" customHeight="1">
      <c r="A7" s="84">
        <v>6</v>
      </c>
      <c r="B7" s="85" t="s">
        <v>113</v>
      </c>
      <c r="C7" s="87" t="s">
        <v>114</v>
      </c>
    </row>
    <row r="8" spans="1:13" s="86" customFormat="1" ht="15.9" customHeight="1">
      <c r="A8" s="84">
        <v>7</v>
      </c>
      <c r="B8" s="85" t="s">
        <v>115</v>
      </c>
      <c r="C8" s="87" t="s">
        <v>116</v>
      </c>
    </row>
    <row r="9" spans="1:13" s="86" customFormat="1" ht="15.9" customHeight="1">
      <c r="A9" s="84">
        <v>8</v>
      </c>
      <c r="B9" s="85" t="s">
        <v>117</v>
      </c>
      <c r="C9" s="87" t="s">
        <v>118</v>
      </c>
    </row>
    <row r="10" spans="1:13" s="86" customFormat="1" ht="15.9" customHeight="1">
      <c r="A10" s="84">
        <v>9</v>
      </c>
      <c r="B10" s="85" t="s">
        <v>119</v>
      </c>
      <c r="C10" s="87" t="s">
        <v>120</v>
      </c>
    </row>
    <row r="11" spans="1:13" s="86" customFormat="1" ht="15.9" customHeight="1">
      <c r="A11" s="84">
        <v>10</v>
      </c>
      <c r="B11" s="85" t="s">
        <v>121</v>
      </c>
      <c r="C11" s="87" t="s">
        <v>122</v>
      </c>
    </row>
    <row r="12" spans="1:13" s="86" customFormat="1" ht="15.9" customHeight="1">
      <c r="A12" s="84">
        <v>11</v>
      </c>
      <c r="B12" s="85" t="s">
        <v>123</v>
      </c>
      <c r="C12" s="87" t="s">
        <v>120</v>
      </c>
    </row>
    <row r="13" spans="1:13" s="86" customFormat="1" ht="15.9" customHeight="1">
      <c r="A13" s="84">
        <v>12</v>
      </c>
      <c r="B13" s="85" t="s">
        <v>124</v>
      </c>
      <c r="C13" s="87" t="s">
        <v>125</v>
      </c>
    </row>
    <row r="14" spans="1:13" s="86" customFormat="1" ht="15.9" customHeight="1">
      <c r="A14" s="84">
        <v>13</v>
      </c>
      <c r="B14" s="85" t="s">
        <v>126</v>
      </c>
      <c r="C14" s="87" t="s">
        <v>127</v>
      </c>
    </row>
    <row r="15" spans="1:13" s="86" customFormat="1" ht="15.9" customHeight="1">
      <c r="A15" s="84">
        <v>14</v>
      </c>
      <c r="B15" s="85" t="s">
        <v>128</v>
      </c>
      <c r="C15" s="87" t="s">
        <v>129</v>
      </c>
    </row>
    <row r="16" spans="1:13" s="86" customFormat="1" ht="15.9" customHeight="1">
      <c r="A16" s="84">
        <v>15</v>
      </c>
      <c r="B16" s="85" t="s">
        <v>130</v>
      </c>
    </row>
    <row r="17" spans="1:3" s="86" customFormat="1" ht="15.9" customHeight="1">
      <c r="A17" s="84">
        <v>16</v>
      </c>
      <c r="B17" s="85" t="s">
        <v>131</v>
      </c>
    </row>
    <row r="18" spans="1:3" s="86" customFormat="1" ht="15.9" customHeight="1">
      <c r="A18" s="84">
        <v>17</v>
      </c>
      <c r="B18" s="85" t="s">
        <v>132</v>
      </c>
    </row>
    <row r="19" spans="1:3" s="86" customFormat="1" ht="15.9" customHeight="1">
      <c r="A19" s="84">
        <v>18</v>
      </c>
      <c r="B19" s="85" t="s">
        <v>133</v>
      </c>
    </row>
    <row r="20" spans="1:3" s="86" customFormat="1" ht="15.9" customHeight="1">
      <c r="A20" s="84">
        <v>19</v>
      </c>
      <c r="B20" s="85" t="s">
        <v>153</v>
      </c>
      <c r="C20" s="86" t="s">
        <v>152</v>
      </c>
    </row>
    <row r="21" spans="1:3">
      <c r="A21" s="11">
        <v>20</v>
      </c>
      <c r="B21" s="85" t="s">
        <v>155</v>
      </c>
      <c r="C21" s="86" t="s">
        <v>156</v>
      </c>
    </row>
    <row r="22" spans="1:3">
      <c r="A22" s="25"/>
      <c r="B22" s="155"/>
    </row>
    <row r="23" spans="1:3">
      <c r="A23" s="101" t="s">
        <v>94</v>
      </c>
    </row>
  </sheetData>
  <hyperlinks>
    <hyperlink ref="A23" location="Map!A4" display="Map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6" sqref="A26"/>
    </sheetView>
  </sheetViews>
  <sheetFormatPr defaultColWidth="8.88671875" defaultRowHeight="13.8"/>
  <cols>
    <col min="1" max="1" width="10.6640625" style="2" customWidth="1"/>
    <col min="2" max="2" width="15.6640625" style="12" customWidth="1"/>
    <col min="3" max="4" width="17.6640625" style="13" customWidth="1"/>
    <col min="5" max="6" width="15.6640625" style="13" customWidth="1"/>
    <col min="7" max="8" width="18.6640625" style="13" customWidth="1"/>
    <col min="9" max="9" width="15.6640625" style="13" customWidth="1"/>
    <col min="10" max="10" width="10.6640625" style="11" customWidth="1"/>
    <col min="11" max="11" width="30.6640625" style="11" customWidth="1"/>
    <col min="12" max="16384" width="8.88671875" style="2"/>
  </cols>
  <sheetData>
    <row r="1" spans="1:11" ht="16.2">
      <c r="B1" s="195" t="s">
        <v>72</v>
      </c>
      <c r="C1" s="196"/>
      <c r="D1" s="196"/>
      <c r="E1" s="196"/>
      <c r="F1" s="196"/>
      <c r="G1" s="196"/>
      <c r="H1" s="196"/>
      <c r="I1" s="196"/>
      <c r="J1" s="197"/>
      <c r="K1" s="193" t="s">
        <v>74</v>
      </c>
    </row>
    <row r="2" spans="1:11">
      <c r="B2" s="57" t="s">
        <v>75</v>
      </c>
      <c r="C2" s="58" t="s">
        <v>167</v>
      </c>
      <c r="D2" s="58" t="s">
        <v>68</v>
      </c>
      <c r="E2" s="173" t="s">
        <v>73</v>
      </c>
      <c r="F2" s="58" t="s">
        <v>67</v>
      </c>
      <c r="G2" s="58" t="s">
        <v>69</v>
      </c>
      <c r="H2" s="58" t="s">
        <v>70</v>
      </c>
      <c r="I2" s="173" t="s">
        <v>71</v>
      </c>
      <c r="J2" s="16" t="s">
        <v>0</v>
      </c>
      <c r="K2" s="194"/>
    </row>
    <row r="3" spans="1:11">
      <c r="A3" s="2">
        <v>2008</v>
      </c>
      <c r="B3" s="21">
        <f>'Building Fuel Usage'!AD5</f>
        <v>0</v>
      </c>
      <c r="C3" s="22" t="e">
        <f>'Gasoline Usage'!AG5</f>
        <v>#DIV/0!</v>
      </c>
      <c r="D3" s="22">
        <f>'Building Electricity'!K4</f>
        <v>0</v>
      </c>
      <c r="E3" s="92" t="e">
        <f>'Staff Commute'!B14</f>
        <v>#DIV/0!</v>
      </c>
      <c r="F3" s="22">
        <f>'Business Travel'!Q4</f>
        <v>0</v>
      </c>
      <c r="G3" s="22">
        <f>WasteWater!M4</f>
        <v>0</v>
      </c>
      <c r="H3" s="22">
        <f>'Solid Waste'!S5</f>
        <v>0</v>
      </c>
      <c r="I3" s="22">
        <f>'Paper Usage'!K4</f>
        <v>0</v>
      </c>
      <c r="J3" s="14" t="e">
        <f t="shared" ref="J3:J25" si="0">SUM(B3:I3)</f>
        <v>#DIV/0!</v>
      </c>
      <c r="K3" s="174">
        <f>'C Sequestration'!Q3</f>
        <v>0</v>
      </c>
    </row>
    <row r="4" spans="1:11">
      <c r="A4" s="2">
        <v>2009</v>
      </c>
      <c r="B4" s="21">
        <f>'Building Fuel Usage'!AD6</f>
        <v>0</v>
      </c>
      <c r="C4" s="22" t="e">
        <f>'Gasoline Usage'!AG6</f>
        <v>#DIV/0!</v>
      </c>
      <c r="D4" s="22">
        <f>'Building Electricity'!K5</f>
        <v>0</v>
      </c>
      <c r="E4" s="22" t="e">
        <f>'Staff Commute'!B14</f>
        <v>#DIV/0!</v>
      </c>
      <c r="F4" s="22">
        <f>'Business Travel'!Q5</f>
        <v>0</v>
      </c>
      <c r="G4" s="22">
        <f>WasteWater!M5</f>
        <v>0</v>
      </c>
      <c r="H4" s="22">
        <f>'Solid Waste'!S6</f>
        <v>0</v>
      </c>
      <c r="I4" s="22">
        <f>'Paper Usage'!K5</f>
        <v>0</v>
      </c>
      <c r="J4" s="14" t="e">
        <f t="shared" si="0"/>
        <v>#DIV/0!</v>
      </c>
      <c r="K4" s="19">
        <f>'C Sequestration'!Q4</f>
        <v>0</v>
      </c>
    </row>
    <row r="5" spans="1:11">
      <c r="A5" s="2">
        <v>2010</v>
      </c>
      <c r="B5" s="21">
        <f>'Building Fuel Usage'!AD7</f>
        <v>0</v>
      </c>
      <c r="C5" s="22" t="e">
        <f>'Gasoline Usage'!AG7</f>
        <v>#DIV/0!</v>
      </c>
      <c r="D5" s="22">
        <f>'Building Electricity'!K6</f>
        <v>0</v>
      </c>
      <c r="E5" s="22" t="e">
        <f>'Staff Commute'!B14</f>
        <v>#DIV/0!</v>
      </c>
      <c r="F5" s="22">
        <f>'Business Travel'!Q6</f>
        <v>0</v>
      </c>
      <c r="G5" s="22">
        <f>WasteWater!M6</f>
        <v>0</v>
      </c>
      <c r="H5" s="22">
        <f>'Solid Waste'!S7</f>
        <v>0</v>
      </c>
      <c r="I5" s="22">
        <f>'Paper Usage'!K6</f>
        <v>0</v>
      </c>
      <c r="J5" s="14" t="e">
        <f t="shared" si="0"/>
        <v>#DIV/0!</v>
      </c>
      <c r="K5" s="19">
        <f>'C Sequestration'!Q5</f>
        <v>0</v>
      </c>
    </row>
    <row r="6" spans="1:11">
      <c r="A6" s="2">
        <v>2011</v>
      </c>
      <c r="B6" s="21">
        <f>'Building Fuel Usage'!AD8</f>
        <v>0</v>
      </c>
      <c r="C6" s="22" t="e">
        <f>'Gasoline Usage'!AG8</f>
        <v>#DIV/0!</v>
      </c>
      <c r="D6" s="22">
        <f>'Building Electricity'!K7</f>
        <v>0</v>
      </c>
      <c r="E6" s="22" t="e">
        <f>'Staff Commute'!B14</f>
        <v>#DIV/0!</v>
      </c>
      <c r="F6" s="22">
        <f>'Business Travel'!Q7</f>
        <v>0</v>
      </c>
      <c r="G6" s="22">
        <f>WasteWater!M7</f>
        <v>0</v>
      </c>
      <c r="H6" s="22">
        <f>'Solid Waste'!S8</f>
        <v>0</v>
      </c>
      <c r="I6" s="22">
        <f>'Paper Usage'!K7</f>
        <v>0</v>
      </c>
      <c r="J6" s="14" t="e">
        <f t="shared" si="0"/>
        <v>#DIV/0!</v>
      </c>
      <c r="K6" s="19">
        <f>'C Sequestration'!Q6</f>
        <v>0</v>
      </c>
    </row>
    <row r="7" spans="1:11">
      <c r="A7" s="2">
        <v>2012</v>
      </c>
      <c r="B7" s="21">
        <f>'Building Fuel Usage'!AD9</f>
        <v>0</v>
      </c>
      <c r="C7" s="22" t="e">
        <f>'Gasoline Usage'!AG9</f>
        <v>#DIV/0!</v>
      </c>
      <c r="D7" s="22">
        <f>'Building Electricity'!K8</f>
        <v>0</v>
      </c>
      <c r="E7" s="22" t="e">
        <f>'Staff Commute'!B14</f>
        <v>#DIV/0!</v>
      </c>
      <c r="F7" s="22">
        <f>'Business Travel'!Q8</f>
        <v>0</v>
      </c>
      <c r="G7" s="22">
        <f>WasteWater!M8</f>
        <v>0</v>
      </c>
      <c r="H7" s="22">
        <f>'Solid Waste'!S9</f>
        <v>0</v>
      </c>
      <c r="I7" s="22">
        <f>'Paper Usage'!K8</f>
        <v>0</v>
      </c>
      <c r="J7" s="14" t="e">
        <f t="shared" si="0"/>
        <v>#DIV/0!</v>
      </c>
      <c r="K7" s="19">
        <f>'C Sequestration'!Q7</f>
        <v>0</v>
      </c>
    </row>
    <row r="8" spans="1:11">
      <c r="A8" s="2">
        <v>2013</v>
      </c>
      <c r="B8" s="21">
        <f>'Building Fuel Usage'!AD10</f>
        <v>0</v>
      </c>
      <c r="C8" s="13" t="e">
        <f>'Gasoline Usage'!AG10</f>
        <v>#DIV/0!</v>
      </c>
      <c r="D8" s="22">
        <f>'Building Electricity'!K9</f>
        <v>0</v>
      </c>
      <c r="E8" s="22" t="e">
        <f>'Staff Commute'!B14</f>
        <v>#DIV/0!</v>
      </c>
      <c r="F8" s="22">
        <f>'Business Travel'!Q9</f>
        <v>0</v>
      </c>
      <c r="G8" s="22">
        <f>WasteWater!M9</f>
        <v>0</v>
      </c>
      <c r="H8" s="22">
        <f>'Solid Waste'!S10</f>
        <v>0</v>
      </c>
      <c r="I8" s="22">
        <f>'Paper Usage'!K9</f>
        <v>0</v>
      </c>
      <c r="J8" s="14" t="e">
        <f t="shared" si="0"/>
        <v>#DIV/0!</v>
      </c>
      <c r="K8" s="19">
        <f>'C Sequestration'!Q8</f>
        <v>0</v>
      </c>
    </row>
    <row r="9" spans="1:11">
      <c r="A9" s="2">
        <v>2014</v>
      </c>
      <c r="B9" s="21">
        <f>'Building Fuel Usage'!AD11</f>
        <v>0</v>
      </c>
      <c r="C9" s="13" t="e">
        <f>'Gasoline Usage'!AG11</f>
        <v>#DIV/0!</v>
      </c>
      <c r="D9" s="22">
        <f>'Building Electricity'!K10</f>
        <v>0</v>
      </c>
      <c r="E9" s="22" t="e">
        <f>'Staff Commute'!B14</f>
        <v>#DIV/0!</v>
      </c>
      <c r="F9" s="22">
        <f>'Business Travel'!Q10</f>
        <v>0</v>
      </c>
      <c r="G9" s="22">
        <f>WasteWater!M10</f>
        <v>0</v>
      </c>
      <c r="H9" s="22">
        <f>'Solid Waste'!S11</f>
        <v>0</v>
      </c>
      <c r="I9" s="22">
        <f>'Paper Usage'!K10</f>
        <v>0</v>
      </c>
      <c r="J9" s="14" t="e">
        <f t="shared" si="0"/>
        <v>#DIV/0!</v>
      </c>
      <c r="K9" s="19">
        <f>'C Sequestration'!Q9</f>
        <v>0</v>
      </c>
    </row>
    <row r="10" spans="1:11">
      <c r="A10" s="2">
        <v>2015</v>
      </c>
      <c r="B10" s="21">
        <f>'Building Fuel Usage'!AD12</f>
        <v>0</v>
      </c>
      <c r="C10" s="13" t="e">
        <f>'Gasoline Usage'!AG12</f>
        <v>#DIV/0!</v>
      </c>
      <c r="D10" s="22">
        <f>'Building Electricity'!K11</f>
        <v>0</v>
      </c>
      <c r="E10" s="22" t="e">
        <f>'Staff Commute'!B14</f>
        <v>#DIV/0!</v>
      </c>
      <c r="F10" s="22">
        <f>'Business Travel'!Q11</f>
        <v>0</v>
      </c>
      <c r="G10" s="22">
        <f>WasteWater!M11</f>
        <v>0</v>
      </c>
      <c r="H10" s="22">
        <f>'Solid Waste'!S12</f>
        <v>0</v>
      </c>
      <c r="I10" s="22">
        <f>'Paper Usage'!K11</f>
        <v>0</v>
      </c>
      <c r="J10" s="14" t="e">
        <f t="shared" si="0"/>
        <v>#DIV/0!</v>
      </c>
      <c r="K10" s="19">
        <f>'C Sequestration'!Q10</f>
        <v>0</v>
      </c>
    </row>
    <row r="11" spans="1:11">
      <c r="A11" s="2">
        <v>2016</v>
      </c>
      <c r="B11" s="21">
        <f>'Building Fuel Usage'!AD13</f>
        <v>0</v>
      </c>
      <c r="C11" s="13" t="e">
        <f>'Gasoline Usage'!AG13</f>
        <v>#DIV/0!</v>
      </c>
      <c r="D11" s="22">
        <f>'Building Electricity'!K12</f>
        <v>0</v>
      </c>
      <c r="E11" s="22" t="e">
        <f>'Staff Commute'!B14</f>
        <v>#DIV/0!</v>
      </c>
      <c r="F11" s="22">
        <f>'Business Travel'!Q12</f>
        <v>0</v>
      </c>
      <c r="G11" s="22">
        <f>WasteWater!M12</f>
        <v>0</v>
      </c>
      <c r="H11" s="22">
        <f>'Solid Waste'!S13</f>
        <v>0</v>
      </c>
      <c r="I11" s="22">
        <f>'Paper Usage'!K12</f>
        <v>0</v>
      </c>
      <c r="J11" s="14" t="e">
        <f t="shared" si="0"/>
        <v>#DIV/0!</v>
      </c>
      <c r="K11" s="19">
        <f>'C Sequestration'!Q11</f>
        <v>0</v>
      </c>
    </row>
    <row r="12" spans="1:11">
      <c r="A12" s="2">
        <v>2017</v>
      </c>
      <c r="B12" s="21">
        <f>'Building Fuel Usage'!AD14</f>
        <v>0</v>
      </c>
      <c r="C12" s="13" t="e">
        <f>'Gasoline Usage'!AG14</f>
        <v>#DIV/0!</v>
      </c>
      <c r="D12" s="22">
        <f>'Building Electricity'!K13</f>
        <v>0</v>
      </c>
      <c r="E12" s="22" t="e">
        <f>'Staff Commute'!B14</f>
        <v>#DIV/0!</v>
      </c>
      <c r="F12" s="22">
        <f>'Business Travel'!Q13</f>
        <v>0</v>
      </c>
      <c r="G12" s="22">
        <f>WasteWater!M13</f>
        <v>0</v>
      </c>
      <c r="H12" s="22">
        <f>'Solid Waste'!S14</f>
        <v>0</v>
      </c>
      <c r="I12" s="22">
        <f>'Paper Usage'!K13</f>
        <v>0</v>
      </c>
      <c r="J12" s="14" t="e">
        <f t="shared" si="0"/>
        <v>#DIV/0!</v>
      </c>
      <c r="K12" s="19">
        <f>'C Sequestration'!Q12</f>
        <v>0</v>
      </c>
    </row>
    <row r="13" spans="1:11">
      <c r="A13" s="2">
        <v>2018</v>
      </c>
      <c r="B13" s="21">
        <f>'Building Fuel Usage'!AD15</f>
        <v>0</v>
      </c>
      <c r="C13" s="13" t="e">
        <f>'Gasoline Usage'!AG15</f>
        <v>#DIV/0!</v>
      </c>
      <c r="D13" s="22">
        <f>'Building Electricity'!K14</f>
        <v>0</v>
      </c>
      <c r="E13" s="22" t="e">
        <f>'Staff Commute'!B14</f>
        <v>#DIV/0!</v>
      </c>
      <c r="F13" s="22">
        <f>'Business Travel'!Q14</f>
        <v>0</v>
      </c>
      <c r="G13" s="22">
        <f>WasteWater!M14</f>
        <v>0</v>
      </c>
      <c r="H13" s="22">
        <f>'Solid Waste'!S15</f>
        <v>0</v>
      </c>
      <c r="I13" s="22">
        <f>'Paper Usage'!K14</f>
        <v>0</v>
      </c>
      <c r="J13" s="14" t="e">
        <f t="shared" si="0"/>
        <v>#DIV/0!</v>
      </c>
      <c r="K13" s="19">
        <f>'C Sequestration'!Q13</f>
        <v>0</v>
      </c>
    </row>
    <row r="14" spans="1:11">
      <c r="A14" s="2">
        <v>2019</v>
      </c>
      <c r="B14" s="21">
        <f>'Building Fuel Usage'!AD16</f>
        <v>0</v>
      </c>
      <c r="C14" s="13" t="e">
        <f>'Gasoline Usage'!AG16</f>
        <v>#DIV/0!</v>
      </c>
      <c r="D14" s="22">
        <f>'Building Electricity'!K15</f>
        <v>0</v>
      </c>
      <c r="E14" s="22" t="e">
        <f>'Staff Commute'!B14</f>
        <v>#DIV/0!</v>
      </c>
      <c r="F14" s="22">
        <f>'Business Travel'!Q15</f>
        <v>0</v>
      </c>
      <c r="G14" s="22">
        <f>WasteWater!M15</f>
        <v>0</v>
      </c>
      <c r="H14" s="22">
        <f>'Solid Waste'!S16</f>
        <v>0</v>
      </c>
      <c r="I14" s="22">
        <f>'Paper Usage'!K15</f>
        <v>0</v>
      </c>
      <c r="J14" s="14" t="e">
        <f t="shared" si="0"/>
        <v>#DIV/0!</v>
      </c>
      <c r="K14" s="19">
        <f>'C Sequestration'!Q14</f>
        <v>0</v>
      </c>
    </row>
    <row r="15" spans="1:11">
      <c r="A15" s="2">
        <v>2020</v>
      </c>
      <c r="B15" s="21">
        <f>'Building Fuel Usage'!AD17</f>
        <v>0</v>
      </c>
      <c r="C15" s="13" t="e">
        <f>'Gasoline Usage'!AG17</f>
        <v>#DIV/0!</v>
      </c>
      <c r="D15" s="22">
        <f>'Building Electricity'!K16</f>
        <v>0</v>
      </c>
      <c r="E15" s="22" t="e">
        <f>'Staff Commute'!B14</f>
        <v>#DIV/0!</v>
      </c>
      <c r="F15" s="22">
        <f>'Business Travel'!Q16</f>
        <v>0</v>
      </c>
      <c r="G15" s="22">
        <f>WasteWater!M16</f>
        <v>0</v>
      </c>
      <c r="H15" s="22">
        <f>'Solid Waste'!S17</f>
        <v>0</v>
      </c>
      <c r="I15" s="22">
        <f>'Paper Usage'!K16</f>
        <v>0</v>
      </c>
      <c r="J15" s="14" t="e">
        <f t="shared" si="0"/>
        <v>#DIV/0!</v>
      </c>
      <c r="K15" s="19">
        <f>'C Sequestration'!Q15</f>
        <v>0</v>
      </c>
    </row>
    <row r="16" spans="1:11">
      <c r="A16" s="2">
        <v>2021</v>
      </c>
      <c r="B16" s="21">
        <f>'Building Fuel Usage'!AD18</f>
        <v>0</v>
      </c>
      <c r="C16" s="13" t="e">
        <f>'Gasoline Usage'!AG18</f>
        <v>#DIV/0!</v>
      </c>
      <c r="D16" s="22">
        <f>'Building Electricity'!K17</f>
        <v>0</v>
      </c>
      <c r="E16" s="22" t="e">
        <f>'Staff Commute'!B14</f>
        <v>#DIV/0!</v>
      </c>
      <c r="F16" s="22">
        <f>'Business Travel'!Q17</f>
        <v>0</v>
      </c>
      <c r="G16" s="22">
        <f>WasteWater!M17</f>
        <v>0</v>
      </c>
      <c r="H16" s="22">
        <f>'Solid Waste'!S18</f>
        <v>0</v>
      </c>
      <c r="I16" s="22">
        <f>'Paper Usage'!K17</f>
        <v>0</v>
      </c>
      <c r="J16" s="14" t="e">
        <f t="shared" si="0"/>
        <v>#DIV/0!</v>
      </c>
      <c r="K16" s="19">
        <f>'C Sequestration'!Q16</f>
        <v>0</v>
      </c>
    </row>
    <row r="17" spans="1:11">
      <c r="A17" s="2">
        <v>2022</v>
      </c>
      <c r="B17" s="21">
        <f>'Building Fuel Usage'!AD19</f>
        <v>0</v>
      </c>
      <c r="C17" s="13" t="e">
        <f>'Gasoline Usage'!AG19</f>
        <v>#DIV/0!</v>
      </c>
      <c r="D17" s="22">
        <f>'Building Electricity'!K18</f>
        <v>0</v>
      </c>
      <c r="E17" s="22" t="e">
        <f>'Staff Commute'!B14</f>
        <v>#DIV/0!</v>
      </c>
      <c r="F17" s="22">
        <f>'Business Travel'!Q18</f>
        <v>0</v>
      </c>
      <c r="G17" s="22">
        <f>WasteWater!M18</f>
        <v>0</v>
      </c>
      <c r="H17" s="22">
        <f>'Solid Waste'!S19</f>
        <v>0</v>
      </c>
      <c r="I17" s="22">
        <f>'Paper Usage'!K18</f>
        <v>0</v>
      </c>
      <c r="J17" s="14" t="e">
        <f t="shared" si="0"/>
        <v>#DIV/0!</v>
      </c>
      <c r="K17" s="19">
        <f>'C Sequestration'!Q17</f>
        <v>0</v>
      </c>
    </row>
    <row r="18" spans="1:11">
      <c r="A18" s="2">
        <v>2023</v>
      </c>
      <c r="B18" s="21">
        <f>'Building Fuel Usage'!AD20</f>
        <v>0</v>
      </c>
      <c r="C18" s="13" t="e">
        <f>'Gasoline Usage'!AG20</f>
        <v>#DIV/0!</v>
      </c>
      <c r="D18" s="22">
        <f>'Building Electricity'!K19</f>
        <v>0</v>
      </c>
      <c r="E18" s="22" t="e">
        <f>'Staff Commute'!B14</f>
        <v>#DIV/0!</v>
      </c>
      <c r="F18" s="22">
        <f>'Business Travel'!Q19</f>
        <v>0</v>
      </c>
      <c r="G18" s="22">
        <f>WasteWater!M19</f>
        <v>0</v>
      </c>
      <c r="H18" s="22">
        <f>'Solid Waste'!S20</f>
        <v>0</v>
      </c>
      <c r="I18" s="22">
        <f>'Paper Usage'!K19</f>
        <v>0</v>
      </c>
      <c r="J18" s="14" t="e">
        <f t="shared" si="0"/>
        <v>#DIV/0!</v>
      </c>
      <c r="K18" s="19">
        <f>'C Sequestration'!Q18</f>
        <v>0</v>
      </c>
    </row>
    <row r="19" spans="1:11">
      <c r="A19" s="2">
        <v>2024</v>
      </c>
      <c r="B19" s="21">
        <f>'Building Fuel Usage'!AD21</f>
        <v>0</v>
      </c>
      <c r="C19" s="13" t="e">
        <f>'Gasoline Usage'!AG21</f>
        <v>#DIV/0!</v>
      </c>
      <c r="D19" s="22">
        <f>'Building Electricity'!K20</f>
        <v>0</v>
      </c>
      <c r="E19" s="22" t="e">
        <f>'Staff Commute'!B14</f>
        <v>#DIV/0!</v>
      </c>
      <c r="F19" s="22">
        <f>'Business Travel'!Q20</f>
        <v>0</v>
      </c>
      <c r="G19" s="22">
        <f>WasteWater!M20</f>
        <v>0</v>
      </c>
      <c r="H19" s="22">
        <f>'Solid Waste'!S21</f>
        <v>0</v>
      </c>
      <c r="I19" s="22">
        <f>'Paper Usage'!K20</f>
        <v>0</v>
      </c>
      <c r="J19" s="14" t="e">
        <f t="shared" si="0"/>
        <v>#DIV/0!</v>
      </c>
      <c r="K19" s="19">
        <f>'C Sequestration'!Q19</f>
        <v>0</v>
      </c>
    </row>
    <row r="20" spans="1:11">
      <c r="A20" s="2">
        <v>2025</v>
      </c>
      <c r="B20" s="21">
        <f>'Building Fuel Usage'!AD22</f>
        <v>0</v>
      </c>
      <c r="C20" s="13" t="e">
        <f>'Gasoline Usage'!AG22</f>
        <v>#DIV/0!</v>
      </c>
      <c r="D20" s="22">
        <f>'Building Electricity'!K21</f>
        <v>0</v>
      </c>
      <c r="E20" s="22" t="e">
        <f>'Staff Commute'!B14</f>
        <v>#DIV/0!</v>
      </c>
      <c r="F20" s="22">
        <f>'Business Travel'!Q21</f>
        <v>0</v>
      </c>
      <c r="G20" s="22">
        <f>WasteWater!M21</f>
        <v>0</v>
      </c>
      <c r="H20" s="22">
        <f>'Solid Waste'!S22</f>
        <v>0</v>
      </c>
      <c r="I20" s="22">
        <f>'Paper Usage'!K21</f>
        <v>0</v>
      </c>
      <c r="J20" s="14" t="e">
        <f t="shared" si="0"/>
        <v>#DIV/0!</v>
      </c>
      <c r="K20" s="19">
        <f>'C Sequestration'!Q20</f>
        <v>0</v>
      </c>
    </row>
    <row r="21" spans="1:11">
      <c r="A21" s="2">
        <v>2026</v>
      </c>
      <c r="B21" s="21">
        <f>'Building Fuel Usage'!AD23</f>
        <v>0</v>
      </c>
      <c r="C21" s="13" t="e">
        <f>'Gasoline Usage'!AG23</f>
        <v>#DIV/0!</v>
      </c>
      <c r="D21" s="22">
        <f>'Building Electricity'!K22</f>
        <v>0</v>
      </c>
      <c r="E21" s="22" t="e">
        <f>'Staff Commute'!B14</f>
        <v>#DIV/0!</v>
      </c>
      <c r="F21" s="22">
        <f>'Business Travel'!Q22</f>
        <v>0</v>
      </c>
      <c r="G21" s="22">
        <f>WasteWater!M22</f>
        <v>0</v>
      </c>
      <c r="H21" s="22">
        <f>'Solid Waste'!S23</f>
        <v>0</v>
      </c>
      <c r="I21" s="22">
        <f>'Paper Usage'!K22</f>
        <v>0</v>
      </c>
      <c r="J21" s="14" t="e">
        <f t="shared" si="0"/>
        <v>#DIV/0!</v>
      </c>
      <c r="K21" s="19">
        <f>'C Sequestration'!Q21</f>
        <v>0</v>
      </c>
    </row>
    <row r="22" spans="1:11">
      <c r="A22" s="2">
        <v>2027</v>
      </c>
      <c r="B22" s="21">
        <f>'Building Fuel Usage'!AD24</f>
        <v>0</v>
      </c>
      <c r="C22" s="13" t="e">
        <f>'Gasoline Usage'!AG24</f>
        <v>#DIV/0!</v>
      </c>
      <c r="D22" s="22">
        <f>'Building Electricity'!K23</f>
        <v>0</v>
      </c>
      <c r="E22" s="22" t="e">
        <f>'Staff Commute'!B14</f>
        <v>#DIV/0!</v>
      </c>
      <c r="F22" s="22">
        <f>'Business Travel'!Q23</f>
        <v>0</v>
      </c>
      <c r="G22" s="22">
        <f>WasteWater!M23</f>
        <v>0</v>
      </c>
      <c r="H22" s="22">
        <f>'Solid Waste'!S24</f>
        <v>0</v>
      </c>
      <c r="I22" s="22">
        <f>'Paper Usage'!K23</f>
        <v>0</v>
      </c>
      <c r="J22" s="14" t="e">
        <f t="shared" si="0"/>
        <v>#DIV/0!</v>
      </c>
      <c r="K22" s="19">
        <f>'C Sequestration'!Q22</f>
        <v>0</v>
      </c>
    </row>
    <row r="23" spans="1:11">
      <c r="A23" s="2">
        <v>2028</v>
      </c>
      <c r="B23" s="21">
        <f>'Building Fuel Usage'!AD25</f>
        <v>0</v>
      </c>
      <c r="C23" s="13" t="e">
        <f>'Gasoline Usage'!AG25</f>
        <v>#DIV/0!</v>
      </c>
      <c r="D23" s="22">
        <f>'Building Electricity'!K24</f>
        <v>0</v>
      </c>
      <c r="E23" s="22" t="e">
        <f>'Staff Commute'!B14</f>
        <v>#DIV/0!</v>
      </c>
      <c r="F23" s="22">
        <f>'Business Travel'!Q24</f>
        <v>0</v>
      </c>
      <c r="G23" s="22">
        <f>WasteWater!M24</f>
        <v>0</v>
      </c>
      <c r="H23" s="22">
        <f>'Solid Waste'!S25</f>
        <v>0</v>
      </c>
      <c r="I23" s="22">
        <f>'Paper Usage'!K24</f>
        <v>0</v>
      </c>
      <c r="J23" s="14" t="e">
        <f t="shared" si="0"/>
        <v>#DIV/0!</v>
      </c>
      <c r="K23" s="19">
        <f>'C Sequestration'!Q23</f>
        <v>0</v>
      </c>
    </row>
    <row r="24" spans="1:11">
      <c r="A24" s="2">
        <v>2029</v>
      </c>
      <c r="B24" s="21">
        <f>'Building Fuel Usage'!AD26</f>
        <v>0</v>
      </c>
      <c r="C24" s="13" t="e">
        <f>'Gasoline Usage'!AG26</f>
        <v>#DIV/0!</v>
      </c>
      <c r="D24" s="22">
        <f>'Building Electricity'!K25</f>
        <v>0</v>
      </c>
      <c r="E24" s="22" t="e">
        <f>'Staff Commute'!B14</f>
        <v>#DIV/0!</v>
      </c>
      <c r="F24" s="22">
        <f>'Business Travel'!Q25</f>
        <v>0</v>
      </c>
      <c r="G24" s="22">
        <f>WasteWater!M25</f>
        <v>0</v>
      </c>
      <c r="H24" s="22">
        <f>'Solid Waste'!S26</f>
        <v>0</v>
      </c>
      <c r="I24" s="22">
        <f>'Paper Usage'!K25</f>
        <v>0</v>
      </c>
      <c r="J24" s="14" t="e">
        <f t="shared" si="0"/>
        <v>#DIV/0!</v>
      </c>
      <c r="K24" s="19">
        <f>'C Sequestration'!Q24</f>
        <v>0</v>
      </c>
    </row>
    <row r="25" spans="1:11">
      <c r="A25" s="24">
        <v>2030</v>
      </c>
      <c r="B25" s="68">
        <f>'Building Fuel Usage'!AD27</f>
        <v>0</v>
      </c>
      <c r="C25" s="24" t="e">
        <f>'Gasoline Usage'!AG27</f>
        <v>#DIV/0!</v>
      </c>
      <c r="D25" s="69">
        <f>'Building Electricity'!K26</f>
        <v>0</v>
      </c>
      <c r="E25" s="69" t="e">
        <f>'Staff Commute'!B14</f>
        <v>#DIV/0!</v>
      </c>
      <c r="F25" s="69">
        <f>'Business Travel'!Q26</f>
        <v>0</v>
      </c>
      <c r="G25" s="69">
        <f>WasteWater!M26</f>
        <v>0</v>
      </c>
      <c r="H25" s="69">
        <f>'Solid Waste'!S27</f>
        <v>0</v>
      </c>
      <c r="I25" s="69">
        <f>'Paper Usage'!K26</f>
        <v>0</v>
      </c>
      <c r="J25" s="67" t="e">
        <f t="shared" si="0"/>
        <v>#DIV/0!</v>
      </c>
      <c r="K25" s="50">
        <f>'C Sequestration'!Q25</f>
        <v>0</v>
      </c>
    </row>
    <row r="26" spans="1:11">
      <c r="A26" s="101" t="s">
        <v>94</v>
      </c>
    </row>
  </sheetData>
  <mergeCells count="2">
    <mergeCell ref="K1:K2"/>
    <mergeCell ref="B1:J1"/>
  </mergeCells>
  <hyperlinks>
    <hyperlink ref="A26" location="Map!A4" display="Map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selection activeCell="F32" sqref="F32"/>
    </sheetView>
  </sheetViews>
  <sheetFormatPr defaultColWidth="10.88671875" defaultRowHeight="13.8"/>
  <cols>
    <col min="1" max="1" width="10.6640625" style="2" customWidth="1"/>
    <col min="2" max="2" width="10.88671875" style="12"/>
    <col min="3" max="8" width="10.88671875" style="2"/>
    <col min="9" max="9" width="10.88671875" style="11"/>
    <col min="10" max="12" width="10.88671875" style="2"/>
    <col min="13" max="13" width="13.88671875" style="2" customWidth="1"/>
    <col min="14" max="16" width="10.88671875" style="2"/>
    <col min="17" max="17" width="13.88671875" style="11" customWidth="1"/>
    <col min="18" max="29" width="10.88671875" style="2"/>
    <col min="30" max="30" width="10.88671875" style="11"/>
    <col min="31" max="16384" width="10.88671875" style="2"/>
  </cols>
  <sheetData>
    <row r="1" spans="1:30" s="13" customFormat="1">
      <c r="A1" s="15" t="s">
        <v>29</v>
      </c>
    </row>
    <row r="2" spans="1:30" ht="16.2">
      <c r="B2" s="200" t="s">
        <v>23</v>
      </c>
      <c r="C2" s="200"/>
      <c r="D2" s="200"/>
      <c r="E2" s="200"/>
      <c r="F2" s="200"/>
      <c r="G2" s="200"/>
      <c r="H2" s="200"/>
      <c r="I2" s="200"/>
      <c r="J2" s="200" t="s">
        <v>21</v>
      </c>
      <c r="K2" s="200"/>
      <c r="L2" s="200"/>
      <c r="M2" s="200"/>
      <c r="N2" s="200"/>
      <c r="O2" s="200"/>
      <c r="P2" s="200"/>
      <c r="Q2" s="200"/>
      <c r="R2" s="200" t="s">
        <v>59</v>
      </c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30">
      <c r="B3" s="204" t="s">
        <v>168</v>
      </c>
      <c r="C3" s="206"/>
      <c r="D3" s="207" t="s">
        <v>169</v>
      </c>
      <c r="E3" s="209"/>
      <c r="F3" s="210" t="s">
        <v>170</v>
      </c>
      <c r="G3" s="212"/>
      <c r="H3" s="213" t="s">
        <v>171</v>
      </c>
      <c r="I3" s="215"/>
      <c r="J3" s="216" t="s">
        <v>19</v>
      </c>
      <c r="K3" s="217"/>
      <c r="L3" s="217"/>
      <c r="M3" s="218"/>
      <c r="N3" s="201" t="s">
        <v>20</v>
      </c>
      <c r="O3" s="202"/>
      <c r="P3" s="202"/>
      <c r="Q3" s="203"/>
      <c r="R3" s="204" t="s">
        <v>168</v>
      </c>
      <c r="S3" s="205"/>
      <c r="T3" s="206"/>
      <c r="U3" s="207" t="s">
        <v>169</v>
      </c>
      <c r="V3" s="208"/>
      <c r="W3" s="209"/>
      <c r="X3" s="210" t="s">
        <v>170</v>
      </c>
      <c r="Y3" s="211"/>
      <c r="Z3" s="212"/>
      <c r="AA3" s="213" t="s">
        <v>171</v>
      </c>
      <c r="AB3" s="214"/>
      <c r="AC3" s="215"/>
      <c r="AD3" s="17" t="s">
        <v>0</v>
      </c>
    </row>
    <row r="4" spans="1:30" ht="16.2">
      <c r="B4" s="12" t="s">
        <v>19</v>
      </c>
      <c r="C4" s="11" t="s">
        <v>20</v>
      </c>
      <c r="D4" s="12" t="s">
        <v>19</v>
      </c>
      <c r="E4" s="11" t="s">
        <v>20</v>
      </c>
      <c r="F4" s="12" t="s">
        <v>19</v>
      </c>
      <c r="G4" s="11" t="s">
        <v>20</v>
      </c>
      <c r="H4" s="12" t="s">
        <v>19</v>
      </c>
      <c r="I4" s="11" t="s">
        <v>20</v>
      </c>
      <c r="J4" s="12" t="s">
        <v>40</v>
      </c>
      <c r="K4" s="13" t="s">
        <v>41</v>
      </c>
      <c r="L4" s="13" t="s">
        <v>42</v>
      </c>
      <c r="M4" s="11" t="s">
        <v>39</v>
      </c>
      <c r="N4" s="12" t="s">
        <v>40</v>
      </c>
      <c r="O4" s="13" t="s">
        <v>41</v>
      </c>
      <c r="P4" s="13" t="s">
        <v>42</v>
      </c>
      <c r="Q4" s="11" t="s">
        <v>39</v>
      </c>
      <c r="R4" s="12" t="s">
        <v>19</v>
      </c>
      <c r="S4" s="13" t="s">
        <v>20</v>
      </c>
      <c r="T4" s="11" t="s">
        <v>22</v>
      </c>
      <c r="U4" s="12" t="s">
        <v>19</v>
      </c>
      <c r="V4" s="13" t="s">
        <v>20</v>
      </c>
      <c r="W4" s="11" t="s">
        <v>22</v>
      </c>
      <c r="X4" s="12" t="s">
        <v>19</v>
      </c>
      <c r="Y4" s="13" t="s">
        <v>20</v>
      </c>
      <c r="Z4" s="11" t="s">
        <v>22</v>
      </c>
      <c r="AA4" s="12" t="s">
        <v>19</v>
      </c>
      <c r="AB4" s="13" t="s">
        <v>20</v>
      </c>
      <c r="AC4" s="11" t="s">
        <v>22</v>
      </c>
      <c r="AD4" s="18"/>
    </row>
    <row r="5" spans="1:30">
      <c r="A5" s="2">
        <v>2008</v>
      </c>
      <c r="B5" s="102"/>
      <c r="C5" s="164"/>
      <c r="D5" s="102"/>
      <c r="E5" s="164"/>
      <c r="F5" s="102"/>
      <c r="G5" s="164"/>
      <c r="H5" s="102"/>
      <c r="I5" s="164"/>
      <c r="J5" s="107">
        <v>53.02</v>
      </c>
      <c r="K5" s="97">
        <v>5.28E-3</v>
      </c>
      <c r="L5" s="97">
        <v>1.1E-4</v>
      </c>
      <c r="M5" s="32">
        <f t="shared" ref="M5:M27" si="0">J5+21*K5+310*L5</f>
        <v>53.164980000000007</v>
      </c>
      <c r="N5" s="107">
        <v>73.959999999999994</v>
      </c>
      <c r="O5" s="97">
        <v>1.055E-2</v>
      </c>
      <c r="P5" s="97">
        <v>6.3299999999999999E-4</v>
      </c>
      <c r="Q5" s="32">
        <f t="shared" ref="Q5:Q27" si="1">N5+21*O5+310*P5</f>
        <v>74.377779999999987</v>
      </c>
      <c r="R5" s="21">
        <f t="shared" ref="R5:R9" si="2">B5/1000000*M5</f>
        <v>0</v>
      </c>
      <c r="S5" s="22">
        <f t="shared" ref="S5:S9" si="3">C5/1000000*Q5</f>
        <v>0</v>
      </c>
      <c r="T5" s="14">
        <f t="shared" ref="T5:T9" si="4">R5+S5</f>
        <v>0</v>
      </c>
      <c r="U5" s="21">
        <f t="shared" ref="U5:U9" si="5">D5/1000000*M5</f>
        <v>0</v>
      </c>
      <c r="V5" s="22">
        <f t="shared" ref="V5:V9" si="6">E5/1000000*Q5</f>
        <v>0</v>
      </c>
      <c r="W5" s="14">
        <f t="shared" ref="W5:W9" si="7">U5+V5</f>
        <v>0</v>
      </c>
      <c r="X5" s="21">
        <f t="shared" ref="X5:X9" si="8">F5/1000000*M5</f>
        <v>0</v>
      </c>
      <c r="Y5" s="22">
        <f t="shared" ref="Y5:Y9" si="9">G5/1000000*Q5</f>
        <v>0</v>
      </c>
      <c r="Z5" s="14">
        <f t="shared" ref="Z5:Z9" si="10">X5+Y5</f>
        <v>0</v>
      </c>
      <c r="AA5" s="21">
        <f t="shared" ref="AA5:AA9" si="11">H5/1000000*M5</f>
        <v>0</v>
      </c>
      <c r="AB5" s="22">
        <f t="shared" ref="AB5:AB9" si="12">I5/1000000*Q5</f>
        <v>0</v>
      </c>
      <c r="AC5" s="14">
        <f t="shared" ref="AC5:AC9" si="13">AA5+AB5</f>
        <v>0</v>
      </c>
      <c r="AD5" s="19">
        <f t="shared" ref="AD5:AD9" si="14">T5+W5+Z5+AC5</f>
        <v>0</v>
      </c>
    </row>
    <row r="6" spans="1:30">
      <c r="A6" s="2">
        <v>2009</v>
      </c>
      <c r="B6" s="102"/>
      <c r="C6" s="164"/>
      <c r="D6" s="102"/>
      <c r="E6" s="164"/>
      <c r="F6" s="102"/>
      <c r="G6" s="164"/>
      <c r="H6" s="102"/>
      <c r="I6" s="164"/>
      <c r="J6" s="107">
        <v>53.02</v>
      </c>
      <c r="K6" s="97">
        <v>5.28E-3</v>
      </c>
      <c r="L6" s="97">
        <v>1.1E-4</v>
      </c>
      <c r="M6" s="32">
        <f t="shared" si="0"/>
        <v>53.164980000000007</v>
      </c>
      <c r="N6" s="107">
        <v>73.959999999999994</v>
      </c>
      <c r="O6" s="97">
        <v>1.055E-2</v>
      </c>
      <c r="P6" s="97">
        <v>6.3299999999999999E-4</v>
      </c>
      <c r="Q6" s="32">
        <f t="shared" si="1"/>
        <v>74.377779999999987</v>
      </c>
      <c r="R6" s="21">
        <f t="shared" si="2"/>
        <v>0</v>
      </c>
      <c r="S6" s="22">
        <f t="shared" si="3"/>
        <v>0</v>
      </c>
      <c r="T6" s="14">
        <f t="shared" si="4"/>
        <v>0</v>
      </c>
      <c r="U6" s="21">
        <f t="shared" si="5"/>
        <v>0</v>
      </c>
      <c r="V6" s="22">
        <f t="shared" si="6"/>
        <v>0</v>
      </c>
      <c r="W6" s="14">
        <f t="shared" si="7"/>
        <v>0</v>
      </c>
      <c r="X6" s="21">
        <f t="shared" si="8"/>
        <v>0</v>
      </c>
      <c r="Y6" s="22">
        <f t="shared" si="9"/>
        <v>0</v>
      </c>
      <c r="Z6" s="14">
        <f t="shared" si="10"/>
        <v>0</v>
      </c>
      <c r="AA6" s="21">
        <f t="shared" si="11"/>
        <v>0</v>
      </c>
      <c r="AB6" s="22">
        <f t="shared" si="12"/>
        <v>0</v>
      </c>
      <c r="AC6" s="14">
        <f t="shared" si="13"/>
        <v>0</v>
      </c>
      <c r="AD6" s="19">
        <f t="shared" si="14"/>
        <v>0</v>
      </c>
    </row>
    <row r="7" spans="1:30">
      <c r="A7" s="2">
        <v>2010</v>
      </c>
      <c r="B7" s="102"/>
      <c r="C7" s="164"/>
      <c r="D7" s="102"/>
      <c r="E7" s="164"/>
      <c r="F7" s="102"/>
      <c r="G7" s="164"/>
      <c r="H7" s="102"/>
      <c r="I7" s="164"/>
      <c r="J7" s="107">
        <v>53.02</v>
      </c>
      <c r="K7" s="97">
        <v>5.28E-3</v>
      </c>
      <c r="L7" s="97">
        <v>1.1E-4</v>
      </c>
      <c r="M7" s="32">
        <f t="shared" si="0"/>
        <v>53.164980000000007</v>
      </c>
      <c r="N7" s="107">
        <v>73.959999999999994</v>
      </c>
      <c r="O7" s="97">
        <v>1.055E-2</v>
      </c>
      <c r="P7" s="97">
        <v>6.3299999999999999E-4</v>
      </c>
      <c r="Q7" s="32">
        <f t="shared" si="1"/>
        <v>74.377779999999987</v>
      </c>
      <c r="R7" s="21">
        <f t="shared" si="2"/>
        <v>0</v>
      </c>
      <c r="S7" s="22">
        <f t="shared" si="3"/>
        <v>0</v>
      </c>
      <c r="T7" s="14">
        <f t="shared" si="4"/>
        <v>0</v>
      </c>
      <c r="U7" s="21">
        <f t="shared" si="5"/>
        <v>0</v>
      </c>
      <c r="V7" s="22">
        <f t="shared" si="6"/>
        <v>0</v>
      </c>
      <c r="W7" s="14">
        <f t="shared" si="7"/>
        <v>0</v>
      </c>
      <c r="X7" s="21">
        <f t="shared" si="8"/>
        <v>0</v>
      </c>
      <c r="Y7" s="22">
        <f t="shared" si="9"/>
        <v>0</v>
      </c>
      <c r="Z7" s="14">
        <f t="shared" si="10"/>
        <v>0</v>
      </c>
      <c r="AA7" s="21">
        <f t="shared" si="11"/>
        <v>0</v>
      </c>
      <c r="AB7" s="22">
        <f t="shared" si="12"/>
        <v>0</v>
      </c>
      <c r="AC7" s="14">
        <f t="shared" si="13"/>
        <v>0</v>
      </c>
      <c r="AD7" s="19">
        <f t="shared" si="14"/>
        <v>0</v>
      </c>
    </row>
    <row r="8" spans="1:30">
      <c r="A8" s="2">
        <v>2011</v>
      </c>
      <c r="B8" s="102"/>
      <c r="C8" s="164"/>
      <c r="D8" s="102"/>
      <c r="E8" s="164"/>
      <c r="F8" s="102"/>
      <c r="G8" s="164"/>
      <c r="H8" s="102"/>
      <c r="I8" s="164"/>
      <c r="J8" s="107">
        <v>53.02</v>
      </c>
      <c r="K8" s="97">
        <v>5.28E-3</v>
      </c>
      <c r="L8" s="97">
        <v>1.1E-4</v>
      </c>
      <c r="M8" s="32">
        <f t="shared" si="0"/>
        <v>53.164980000000007</v>
      </c>
      <c r="N8" s="107">
        <v>73.959999999999994</v>
      </c>
      <c r="O8" s="97">
        <v>1.055E-2</v>
      </c>
      <c r="P8" s="97">
        <v>6.3299999999999999E-4</v>
      </c>
      <c r="Q8" s="32">
        <f t="shared" si="1"/>
        <v>74.377779999999987</v>
      </c>
      <c r="R8" s="21">
        <f t="shared" si="2"/>
        <v>0</v>
      </c>
      <c r="S8" s="22">
        <f t="shared" si="3"/>
        <v>0</v>
      </c>
      <c r="T8" s="14">
        <f t="shared" si="4"/>
        <v>0</v>
      </c>
      <c r="U8" s="21">
        <f t="shared" si="5"/>
        <v>0</v>
      </c>
      <c r="V8" s="22">
        <f t="shared" si="6"/>
        <v>0</v>
      </c>
      <c r="W8" s="14">
        <f t="shared" si="7"/>
        <v>0</v>
      </c>
      <c r="X8" s="21">
        <f t="shared" si="8"/>
        <v>0</v>
      </c>
      <c r="Y8" s="22">
        <f t="shared" si="9"/>
        <v>0</v>
      </c>
      <c r="Z8" s="14">
        <f t="shared" si="10"/>
        <v>0</v>
      </c>
      <c r="AA8" s="21">
        <f t="shared" si="11"/>
        <v>0</v>
      </c>
      <c r="AB8" s="22">
        <f t="shared" si="12"/>
        <v>0</v>
      </c>
      <c r="AC8" s="14">
        <f t="shared" si="13"/>
        <v>0</v>
      </c>
      <c r="AD8" s="19">
        <f>T8+W8+Z8+AC8</f>
        <v>0</v>
      </c>
    </row>
    <row r="9" spans="1:30">
      <c r="A9" s="2">
        <v>2012</v>
      </c>
      <c r="B9" s="102"/>
      <c r="C9" s="164"/>
      <c r="D9" s="102"/>
      <c r="E9" s="164"/>
      <c r="F9" s="102"/>
      <c r="G9" s="164"/>
      <c r="H9" s="102"/>
      <c r="I9" s="164"/>
      <c r="J9" s="107">
        <v>53.02</v>
      </c>
      <c r="K9" s="97">
        <v>5.28E-3</v>
      </c>
      <c r="L9" s="97">
        <v>1.1E-4</v>
      </c>
      <c r="M9" s="32">
        <f t="shared" si="0"/>
        <v>53.164980000000007</v>
      </c>
      <c r="N9" s="107">
        <v>73.959999999999994</v>
      </c>
      <c r="O9" s="97">
        <v>1.055E-2</v>
      </c>
      <c r="P9" s="97">
        <v>6.3299999999999999E-4</v>
      </c>
      <c r="Q9" s="32">
        <f t="shared" si="1"/>
        <v>74.377779999999987</v>
      </c>
      <c r="R9" s="21">
        <f t="shared" si="2"/>
        <v>0</v>
      </c>
      <c r="S9" s="22">
        <f t="shared" si="3"/>
        <v>0</v>
      </c>
      <c r="T9" s="14">
        <f t="shared" si="4"/>
        <v>0</v>
      </c>
      <c r="U9" s="21">
        <f t="shared" si="5"/>
        <v>0</v>
      </c>
      <c r="V9" s="22">
        <f t="shared" si="6"/>
        <v>0</v>
      </c>
      <c r="W9" s="14">
        <f t="shared" si="7"/>
        <v>0</v>
      </c>
      <c r="X9" s="21">
        <f t="shared" si="8"/>
        <v>0</v>
      </c>
      <c r="Y9" s="22">
        <f t="shared" si="9"/>
        <v>0</v>
      </c>
      <c r="Z9" s="14">
        <f t="shared" si="10"/>
        <v>0</v>
      </c>
      <c r="AA9" s="21">
        <f t="shared" si="11"/>
        <v>0</v>
      </c>
      <c r="AB9" s="22">
        <f t="shared" si="12"/>
        <v>0</v>
      </c>
      <c r="AC9" s="14">
        <f t="shared" si="13"/>
        <v>0</v>
      </c>
      <c r="AD9" s="19">
        <f t="shared" si="14"/>
        <v>0</v>
      </c>
    </row>
    <row r="10" spans="1:30">
      <c r="A10" s="2">
        <v>2013</v>
      </c>
      <c r="B10" s="102"/>
      <c r="C10" s="164"/>
      <c r="D10" s="102"/>
      <c r="E10" s="164"/>
      <c r="F10" s="102"/>
      <c r="G10" s="164"/>
      <c r="H10" s="102"/>
      <c r="I10" s="164"/>
      <c r="J10" s="107">
        <v>53.02</v>
      </c>
      <c r="K10" s="97">
        <v>5.28E-3</v>
      </c>
      <c r="L10" s="97">
        <v>1.1E-4</v>
      </c>
      <c r="M10" s="32">
        <f t="shared" si="0"/>
        <v>53.164980000000007</v>
      </c>
      <c r="N10" s="107">
        <v>73.959999999999994</v>
      </c>
      <c r="O10" s="97">
        <v>1.055E-2</v>
      </c>
      <c r="P10" s="97">
        <v>6.3299999999999999E-4</v>
      </c>
      <c r="Q10" s="32">
        <f t="shared" si="1"/>
        <v>74.377779999999987</v>
      </c>
      <c r="R10" s="21">
        <f t="shared" ref="R10:R27" si="15">B10/1000000*M10</f>
        <v>0</v>
      </c>
      <c r="S10" s="22">
        <f t="shared" ref="S10:S27" si="16">C10/1000000*Q10</f>
        <v>0</v>
      </c>
      <c r="T10" s="14">
        <f t="shared" ref="T10:T27" si="17">R10+S10</f>
        <v>0</v>
      </c>
      <c r="U10" s="21">
        <f t="shared" ref="U10:U27" si="18">D10/1000000*M10</f>
        <v>0</v>
      </c>
      <c r="V10" s="22">
        <f t="shared" ref="V10:V27" si="19">E10/1000000*Q10</f>
        <v>0</v>
      </c>
      <c r="W10" s="14">
        <f t="shared" ref="W10:W27" si="20">U10+V10</f>
        <v>0</v>
      </c>
      <c r="X10" s="21">
        <f t="shared" ref="X10:X27" si="21">F10/1000000*M10</f>
        <v>0</v>
      </c>
      <c r="Y10" s="22">
        <f t="shared" ref="Y10:Y27" si="22">G10/1000000*Q10</f>
        <v>0</v>
      </c>
      <c r="Z10" s="14">
        <f t="shared" ref="Z10:Z27" si="23">X10+Y10</f>
        <v>0</v>
      </c>
      <c r="AA10" s="21">
        <f t="shared" ref="AA10:AA27" si="24">H10/1000000*M10</f>
        <v>0</v>
      </c>
      <c r="AB10" s="22">
        <f t="shared" ref="AB10:AB27" si="25">I10/1000000*Q10</f>
        <v>0</v>
      </c>
      <c r="AC10" s="14">
        <f t="shared" ref="AC10:AC27" si="26">AA10+AB10</f>
        <v>0</v>
      </c>
      <c r="AD10" s="19">
        <f t="shared" ref="AD10:AD27" si="27">T10+W10+Z10+AC10</f>
        <v>0</v>
      </c>
    </row>
    <row r="11" spans="1:30">
      <c r="A11" s="2">
        <v>2014</v>
      </c>
      <c r="B11" s="102"/>
      <c r="C11" s="164"/>
      <c r="D11" s="102"/>
      <c r="E11" s="164"/>
      <c r="F11" s="102"/>
      <c r="G11" s="164"/>
      <c r="H11" s="102"/>
      <c r="I11" s="164"/>
      <c r="J11" s="107">
        <v>53.02</v>
      </c>
      <c r="K11" s="97">
        <v>5.28E-3</v>
      </c>
      <c r="L11" s="97">
        <v>1.1E-4</v>
      </c>
      <c r="M11" s="32">
        <f t="shared" si="0"/>
        <v>53.164980000000007</v>
      </c>
      <c r="N11" s="107">
        <v>73.959999999999994</v>
      </c>
      <c r="O11" s="97">
        <v>1.055E-2</v>
      </c>
      <c r="P11" s="97">
        <v>6.3299999999999999E-4</v>
      </c>
      <c r="Q11" s="32">
        <f t="shared" si="1"/>
        <v>74.377779999999987</v>
      </c>
      <c r="R11" s="21">
        <f t="shared" si="15"/>
        <v>0</v>
      </c>
      <c r="S11" s="22">
        <f t="shared" si="16"/>
        <v>0</v>
      </c>
      <c r="T11" s="14">
        <f t="shared" si="17"/>
        <v>0</v>
      </c>
      <c r="U11" s="21">
        <f t="shared" si="18"/>
        <v>0</v>
      </c>
      <c r="V11" s="22">
        <f t="shared" si="19"/>
        <v>0</v>
      </c>
      <c r="W11" s="14">
        <f t="shared" si="20"/>
        <v>0</v>
      </c>
      <c r="X11" s="21">
        <f t="shared" si="21"/>
        <v>0</v>
      </c>
      <c r="Y11" s="22">
        <f t="shared" si="22"/>
        <v>0</v>
      </c>
      <c r="Z11" s="14">
        <f t="shared" si="23"/>
        <v>0</v>
      </c>
      <c r="AA11" s="21">
        <f t="shared" si="24"/>
        <v>0</v>
      </c>
      <c r="AB11" s="22">
        <f t="shared" si="25"/>
        <v>0</v>
      </c>
      <c r="AC11" s="14">
        <f t="shared" si="26"/>
        <v>0</v>
      </c>
      <c r="AD11" s="19">
        <f t="shared" si="27"/>
        <v>0</v>
      </c>
    </row>
    <row r="12" spans="1:30">
      <c r="A12" s="2">
        <v>2015</v>
      </c>
      <c r="B12" s="102"/>
      <c r="C12" s="164"/>
      <c r="D12" s="102"/>
      <c r="E12" s="164"/>
      <c r="F12" s="102"/>
      <c r="G12" s="164"/>
      <c r="H12" s="102"/>
      <c r="I12" s="164"/>
      <c r="J12" s="107">
        <v>53.02</v>
      </c>
      <c r="K12" s="97">
        <v>5.28E-3</v>
      </c>
      <c r="L12" s="97">
        <v>1.1E-4</v>
      </c>
      <c r="M12" s="32">
        <f t="shared" si="0"/>
        <v>53.164980000000007</v>
      </c>
      <c r="N12" s="107">
        <v>73.959999999999994</v>
      </c>
      <c r="O12" s="97">
        <v>1.055E-2</v>
      </c>
      <c r="P12" s="97">
        <v>6.3299999999999999E-4</v>
      </c>
      <c r="Q12" s="32">
        <f t="shared" si="1"/>
        <v>74.377779999999987</v>
      </c>
      <c r="R12" s="21">
        <f t="shared" si="15"/>
        <v>0</v>
      </c>
      <c r="S12" s="22">
        <f t="shared" si="16"/>
        <v>0</v>
      </c>
      <c r="T12" s="14">
        <f t="shared" si="17"/>
        <v>0</v>
      </c>
      <c r="U12" s="21">
        <f t="shared" si="18"/>
        <v>0</v>
      </c>
      <c r="V12" s="22">
        <f t="shared" si="19"/>
        <v>0</v>
      </c>
      <c r="W12" s="14">
        <f t="shared" si="20"/>
        <v>0</v>
      </c>
      <c r="X12" s="21">
        <f t="shared" si="21"/>
        <v>0</v>
      </c>
      <c r="Y12" s="22">
        <f t="shared" si="22"/>
        <v>0</v>
      </c>
      <c r="Z12" s="14">
        <f t="shared" si="23"/>
        <v>0</v>
      </c>
      <c r="AA12" s="21">
        <f t="shared" si="24"/>
        <v>0</v>
      </c>
      <c r="AB12" s="22">
        <f t="shared" si="25"/>
        <v>0</v>
      </c>
      <c r="AC12" s="14">
        <f t="shared" si="26"/>
        <v>0</v>
      </c>
      <c r="AD12" s="19">
        <f t="shared" si="27"/>
        <v>0</v>
      </c>
    </row>
    <row r="13" spans="1:30">
      <c r="A13" s="2">
        <v>2016</v>
      </c>
      <c r="B13" s="102"/>
      <c r="C13" s="164"/>
      <c r="D13" s="102"/>
      <c r="E13" s="164"/>
      <c r="F13" s="102"/>
      <c r="G13" s="164"/>
      <c r="H13" s="102"/>
      <c r="I13" s="164"/>
      <c r="J13" s="107">
        <v>53.02</v>
      </c>
      <c r="K13" s="97">
        <v>5.28E-3</v>
      </c>
      <c r="L13" s="97">
        <v>1.1E-4</v>
      </c>
      <c r="M13" s="32">
        <f t="shared" si="0"/>
        <v>53.164980000000007</v>
      </c>
      <c r="N13" s="107">
        <v>73.959999999999994</v>
      </c>
      <c r="O13" s="97">
        <v>1.055E-2</v>
      </c>
      <c r="P13" s="97">
        <v>6.3299999999999999E-4</v>
      </c>
      <c r="Q13" s="32">
        <f t="shared" si="1"/>
        <v>74.377779999999987</v>
      </c>
      <c r="R13" s="21">
        <f t="shared" si="15"/>
        <v>0</v>
      </c>
      <c r="S13" s="22">
        <f>C13/1000000*Q13</f>
        <v>0</v>
      </c>
      <c r="T13" s="14">
        <f t="shared" si="17"/>
        <v>0</v>
      </c>
      <c r="U13" s="21">
        <f t="shared" si="18"/>
        <v>0</v>
      </c>
      <c r="V13" s="22">
        <f t="shared" si="19"/>
        <v>0</v>
      </c>
      <c r="W13" s="14">
        <f t="shared" si="20"/>
        <v>0</v>
      </c>
      <c r="X13" s="21">
        <f t="shared" si="21"/>
        <v>0</v>
      </c>
      <c r="Y13" s="22">
        <f t="shared" si="22"/>
        <v>0</v>
      </c>
      <c r="Z13" s="14">
        <f t="shared" si="23"/>
        <v>0</v>
      </c>
      <c r="AA13" s="21">
        <f t="shared" si="24"/>
        <v>0</v>
      </c>
      <c r="AB13" s="22">
        <f t="shared" si="25"/>
        <v>0</v>
      </c>
      <c r="AC13" s="14">
        <f t="shared" si="26"/>
        <v>0</v>
      </c>
      <c r="AD13" s="19">
        <f t="shared" si="27"/>
        <v>0</v>
      </c>
    </row>
    <row r="14" spans="1:30">
      <c r="A14" s="2">
        <v>2017</v>
      </c>
      <c r="B14" s="102"/>
      <c r="C14" s="164"/>
      <c r="D14" s="102"/>
      <c r="E14" s="164"/>
      <c r="F14" s="102"/>
      <c r="G14" s="164"/>
      <c r="H14" s="102"/>
      <c r="I14" s="164"/>
      <c r="J14" s="107">
        <v>53.02</v>
      </c>
      <c r="K14" s="97">
        <v>5.28E-3</v>
      </c>
      <c r="L14" s="97">
        <v>1.1E-4</v>
      </c>
      <c r="M14" s="32">
        <f t="shared" si="0"/>
        <v>53.164980000000007</v>
      </c>
      <c r="N14" s="107">
        <v>73.959999999999994</v>
      </c>
      <c r="O14" s="97">
        <v>1.055E-2</v>
      </c>
      <c r="P14" s="97">
        <v>6.3299999999999999E-4</v>
      </c>
      <c r="Q14" s="32">
        <f t="shared" si="1"/>
        <v>74.377779999999987</v>
      </c>
      <c r="R14" s="21">
        <f t="shared" si="15"/>
        <v>0</v>
      </c>
      <c r="S14" s="22">
        <f t="shared" si="16"/>
        <v>0</v>
      </c>
      <c r="T14" s="14">
        <f t="shared" si="17"/>
        <v>0</v>
      </c>
      <c r="U14" s="21">
        <f t="shared" si="18"/>
        <v>0</v>
      </c>
      <c r="V14" s="22">
        <f t="shared" si="19"/>
        <v>0</v>
      </c>
      <c r="W14" s="14">
        <f t="shared" si="20"/>
        <v>0</v>
      </c>
      <c r="X14" s="21">
        <f t="shared" si="21"/>
        <v>0</v>
      </c>
      <c r="Y14" s="22">
        <f t="shared" si="22"/>
        <v>0</v>
      </c>
      <c r="Z14" s="14">
        <f t="shared" si="23"/>
        <v>0</v>
      </c>
      <c r="AA14" s="21">
        <f t="shared" si="24"/>
        <v>0</v>
      </c>
      <c r="AB14" s="22">
        <f t="shared" si="25"/>
        <v>0</v>
      </c>
      <c r="AC14" s="14">
        <f t="shared" si="26"/>
        <v>0</v>
      </c>
      <c r="AD14" s="19">
        <f t="shared" si="27"/>
        <v>0</v>
      </c>
    </row>
    <row r="15" spans="1:30">
      <c r="A15" s="2">
        <v>2018</v>
      </c>
      <c r="B15" s="102"/>
      <c r="C15" s="164"/>
      <c r="D15" s="102"/>
      <c r="E15" s="164"/>
      <c r="F15" s="102"/>
      <c r="G15" s="164"/>
      <c r="H15" s="102"/>
      <c r="I15" s="164"/>
      <c r="J15" s="107">
        <v>53.02</v>
      </c>
      <c r="K15" s="97">
        <v>5.28E-3</v>
      </c>
      <c r="L15" s="97">
        <v>1.1E-4</v>
      </c>
      <c r="M15" s="32">
        <f t="shared" si="0"/>
        <v>53.164980000000007</v>
      </c>
      <c r="N15" s="107">
        <v>73.959999999999994</v>
      </c>
      <c r="O15" s="97">
        <v>1.055E-2</v>
      </c>
      <c r="P15" s="97">
        <v>6.3299999999999999E-4</v>
      </c>
      <c r="Q15" s="32">
        <f t="shared" si="1"/>
        <v>74.377779999999987</v>
      </c>
      <c r="R15" s="21">
        <f t="shared" si="15"/>
        <v>0</v>
      </c>
      <c r="S15" s="22">
        <f t="shared" si="16"/>
        <v>0</v>
      </c>
      <c r="T15" s="14">
        <f t="shared" si="17"/>
        <v>0</v>
      </c>
      <c r="U15" s="21">
        <f t="shared" si="18"/>
        <v>0</v>
      </c>
      <c r="V15" s="22">
        <f t="shared" si="19"/>
        <v>0</v>
      </c>
      <c r="W15" s="14">
        <f t="shared" si="20"/>
        <v>0</v>
      </c>
      <c r="X15" s="21">
        <f t="shared" si="21"/>
        <v>0</v>
      </c>
      <c r="Y15" s="22">
        <f t="shared" si="22"/>
        <v>0</v>
      </c>
      <c r="Z15" s="14">
        <f t="shared" si="23"/>
        <v>0</v>
      </c>
      <c r="AA15" s="21">
        <f t="shared" si="24"/>
        <v>0</v>
      </c>
      <c r="AB15" s="22">
        <f t="shared" si="25"/>
        <v>0</v>
      </c>
      <c r="AC15" s="14">
        <f t="shared" si="26"/>
        <v>0</v>
      </c>
      <c r="AD15" s="19">
        <f t="shared" si="27"/>
        <v>0</v>
      </c>
    </row>
    <row r="16" spans="1:30">
      <c r="A16" s="2">
        <v>2019</v>
      </c>
      <c r="B16" s="102"/>
      <c r="C16" s="164"/>
      <c r="D16" s="102"/>
      <c r="E16" s="164"/>
      <c r="F16" s="102"/>
      <c r="G16" s="164"/>
      <c r="H16" s="102"/>
      <c r="I16" s="164"/>
      <c r="J16" s="107">
        <v>53.02</v>
      </c>
      <c r="K16" s="97">
        <v>5.28E-3</v>
      </c>
      <c r="L16" s="97">
        <v>1.1E-4</v>
      </c>
      <c r="M16" s="32">
        <f t="shared" si="0"/>
        <v>53.164980000000007</v>
      </c>
      <c r="N16" s="107">
        <v>73.959999999999994</v>
      </c>
      <c r="O16" s="97">
        <v>1.055E-2</v>
      </c>
      <c r="P16" s="97">
        <v>6.3299999999999999E-4</v>
      </c>
      <c r="Q16" s="32">
        <f t="shared" si="1"/>
        <v>74.377779999999987</v>
      </c>
      <c r="R16" s="21">
        <f t="shared" si="15"/>
        <v>0</v>
      </c>
      <c r="S16" s="22">
        <f t="shared" si="16"/>
        <v>0</v>
      </c>
      <c r="T16" s="14">
        <f t="shared" si="17"/>
        <v>0</v>
      </c>
      <c r="U16" s="21">
        <f t="shared" si="18"/>
        <v>0</v>
      </c>
      <c r="V16" s="22">
        <f t="shared" si="19"/>
        <v>0</v>
      </c>
      <c r="W16" s="14">
        <f t="shared" si="20"/>
        <v>0</v>
      </c>
      <c r="X16" s="21">
        <f t="shared" si="21"/>
        <v>0</v>
      </c>
      <c r="Y16" s="22">
        <f t="shared" si="22"/>
        <v>0</v>
      </c>
      <c r="Z16" s="14">
        <f t="shared" si="23"/>
        <v>0</v>
      </c>
      <c r="AA16" s="21">
        <f t="shared" si="24"/>
        <v>0</v>
      </c>
      <c r="AB16" s="22">
        <f t="shared" si="25"/>
        <v>0</v>
      </c>
      <c r="AC16" s="14">
        <f t="shared" si="26"/>
        <v>0</v>
      </c>
      <c r="AD16" s="19">
        <f t="shared" si="27"/>
        <v>0</v>
      </c>
    </row>
    <row r="17" spans="1:30">
      <c r="A17" s="2">
        <v>2020</v>
      </c>
      <c r="B17" s="102"/>
      <c r="C17" s="164"/>
      <c r="D17" s="102"/>
      <c r="E17" s="164"/>
      <c r="F17" s="99"/>
      <c r="G17" s="164"/>
      <c r="H17" s="102"/>
      <c r="I17" s="164"/>
      <c r="J17" s="107">
        <v>53.02</v>
      </c>
      <c r="K17" s="97">
        <v>5.28E-3</v>
      </c>
      <c r="L17" s="97">
        <v>1.1E-4</v>
      </c>
      <c r="M17" s="32">
        <f t="shared" si="0"/>
        <v>53.164980000000007</v>
      </c>
      <c r="N17" s="107">
        <v>73.959999999999994</v>
      </c>
      <c r="O17" s="97">
        <v>1.055E-2</v>
      </c>
      <c r="P17" s="97">
        <v>6.3299999999999999E-4</v>
      </c>
      <c r="Q17" s="32">
        <f t="shared" si="1"/>
        <v>74.377779999999987</v>
      </c>
      <c r="R17" s="21">
        <f t="shared" si="15"/>
        <v>0</v>
      </c>
      <c r="S17" s="22">
        <f t="shared" si="16"/>
        <v>0</v>
      </c>
      <c r="T17" s="14">
        <f t="shared" si="17"/>
        <v>0</v>
      </c>
      <c r="U17" s="21">
        <f t="shared" si="18"/>
        <v>0</v>
      </c>
      <c r="V17" s="22">
        <f t="shared" si="19"/>
        <v>0</v>
      </c>
      <c r="W17" s="14">
        <f t="shared" si="20"/>
        <v>0</v>
      </c>
      <c r="X17" s="21">
        <f t="shared" si="21"/>
        <v>0</v>
      </c>
      <c r="Y17" s="22">
        <f t="shared" si="22"/>
        <v>0</v>
      </c>
      <c r="Z17" s="14">
        <f t="shared" si="23"/>
        <v>0</v>
      </c>
      <c r="AA17" s="21">
        <f t="shared" si="24"/>
        <v>0</v>
      </c>
      <c r="AB17" s="22">
        <f t="shared" si="25"/>
        <v>0</v>
      </c>
      <c r="AC17" s="14">
        <f t="shared" si="26"/>
        <v>0</v>
      </c>
      <c r="AD17" s="19">
        <f t="shared" si="27"/>
        <v>0</v>
      </c>
    </row>
    <row r="18" spans="1:30">
      <c r="A18" s="2">
        <v>2021</v>
      </c>
      <c r="B18" s="102"/>
      <c r="C18" s="164"/>
      <c r="D18" s="102"/>
      <c r="E18" s="164"/>
      <c r="F18" s="104"/>
      <c r="G18" s="164"/>
      <c r="H18" s="102"/>
      <c r="I18" s="164"/>
      <c r="J18" s="107">
        <v>53.02</v>
      </c>
      <c r="K18" s="97">
        <v>5.28E-3</v>
      </c>
      <c r="L18" s="97">
        <v>1.1E-4</v>
      </c>
      <c r="M18" s="32">
        <f t="shared" si="0"/>
        <v>53.164980000000007</v>
      </c>
      <c r="N18" s="107">
        <v>73.959999999999994</v>
      </c>
      <c r="O18" s="97">
        <v>1.055E-2</v>
      </c>
      <c r="P18" s="97">
        <v>6.3299999999999999E-4</v>
      </c>
      <c r="Q18" s="32">
        <f t="shared" si="1"/>
        <v>74.377779999999987</v>
      </c>
      <c r="R18" s="21">
        <f t="shared" si="15"/>
        <v>0</v>
      </c>
      <c r="S18" s="22">
        <f t="shared" si="16"/>
        <v>0</v>
      </c>
      <c r="T18" s="14">
        <f t="shared" si="17"/>
        <v>0</v>
      </c>
      <c r="U18" s="21">
        <f t="shared" si="18"/>
        <v>0</v>
      </c>
      <c r="V18" s="22">
        <f t="shared" si="19"/>
        <v>0</v>
      </c>
      <c r="W18" s="14">
        <f t="shared" si="20"/>
        <v>0</v>
      </c>
      <c r="X18" s="21">
        <f t="shared" si="21"/>
        <v>0</v>
      </c>
      <c r="Y18" s="22">
        <f t="shared" si="22"/>
        <v>0</v>
      </c>
      <c r="Z18" s="14">
        <f t="shared" si="23"/>
        <v>0</v>
      </c>
      <c r="AA18" s="21">
        <f t="shared" si="24"/>
        <v>0</v>
      </c>
      <c r="AB18" s="22">
        <f t="shared" si="25"/>
        <v>0</v>
      </c>
      <c r="AC18" s="14">
        <f t="shared" si="26"/>
        <v>0</v>
      </c>
      <c r="AD18" s="19">
        <f t="shared" si="27"/>
        <v>0</v>
      </c>
    </row>
    <row r="19" spans="1:30">
      <c r="A19" s="2">
        <v>2022</v>
      </c>
      <c r="B19" s="102"/>
      <c r="C19" s="164"/>
      <c r="D19" s="102"/>
      <c r="E19" s="164"/>
      <c r="F19" s="104"/>
      <c r="G19" s="164"/>
      <c r="H19" s="102"/>
      <c r="I19" s="164"/>
      <c r="J19" s="107">
        <v>53.02</v>
      </c>
      <c r="K19" s="97">
        <v>5.28E-3</v>
      </c>
      <c r="L19" s="97">
        <v>1.1E-4</v>
      </c>
      <c r="M19" s="32">
        <f t="shared" si="0"/>
        <v>53.164980000000007</v>
      </c>
      <c r="N19" s="107">
        <v>73.959999999999994</v>
      </c>
      <c r="O19" s="97">
        <v>1.055E-2</v>
      </c>
      <c r="P19" s="97">
        <v>6.3299999999999999E-4</v>
      </c>
      <c r="Q19" s="32">
        <f t="shared" si="1"/>
        <v>74.377779999999987</v>
      </c>
      <c r="R19" s="21">
        <f t="shared" si="15"/>
        <v>0</v>
      </c>
      <c r="S19" s="22">
        <f t="shared" si="16"/>
        <v>0</v>
      </c>
      <c r="T19" s="14">
        <f t="shared" si="17"/>
        <v>0</v>
      </c>
      <c r="U19" s="21">
        <f t="shared" si="18"/>
        <v>0</v>
      </c>
      <c r="V19" s="22">
        <f t="shared" si="19"/>
        <v>0</v>
      </c>
      <c r="W19" s="14">
        <f t="shared" si="20"/>
        <v>0</v>
      </c>
      <c r="X19" s="21">
        <f t="shared" si="21"/>
        <v>0</v>
      </c>
      <c r="Y19" s="22">
        <f t="shared" si="22"/>
        <v>0</v>
      </c>
      <c r="Z19" s="14">
        <f t="shared" si="23"/>
        <v>0</v>
      </c>
      <c r="AA19" s="21">
        <f t="shared" si="24"/>
        <v>0</v>
      </c>
      <c r="AB19" s="22">
        <f t="shared" si="25"/>
        <v>0</v>
      </c>
      <c r="AC19" s="14">
        <f t="shared" si="26"/>
        <v>0</v>
      </c>
      <c r="AD19" s="19">
        <f t="shared" si="27"/>
        <v>0</v>
      </c>
    </row>
    <row r="20" spans="1:30">
      <c r="A20" s="2">
        <v>2023</v>
      </c>
      <c r="B20" s="102"/>
      <c r="C20" s="164"/>
      <c r="D20" s="102"/>
      <c r="E20" s="164"/>
      <c r="F20" s="104"/>
      <c r="G20" s="164"/>
      <c r="H20" s="102"/>
      <c r="I20" s="164"/>
      <c r="J20" s="107">
        <v>53.02</v>
      </c>
      <c r="K20" s="97">
        <v>5.28E-3</v>
      </c>
      <c r="L20" s="97">
        <v>1.1E-4</v>
      </c>
      <c r="M20" s="32">
        <f t="shared" si="0"/>
        <v>53.164980000000007</v>
      </c>
      <c r="N20" s="107">
        <v>73.959999999999994</v>
      </c>
      <c r="O20" s="97">
        <v>1.055E-2</v>
      </c>
      <c r="P20" s="97">
        <v>6.3299999999999999E-4</v>
      </c>
      <c r="Q20" s="32">
        <f t="shared" si="1"/>
        <v>74.377779999999987</v>
      </c>
      <c r="R20" s="21">
        <f t="shared" si="15"/>
        <v>0</v>
      </c>
      <c r="S20" s="22">
        <f t="shared" si="16"/>
        <v>0</v>
      </c>
      <c r="T20" s="14">
        <f t="shared" si="17"/>
        <v>0</v>
      </c>
      <c r="U20" s="21">
        <f t="shared" si="18"/>
        <v>0</v>
      </c>
      <c r="V20" s="22">
        <f t="shared" si="19"/>
        <v>0</v>
      </c>
      <c r="W20" s="14">
        <f t="shared" si="20"/>
        <v>0</v>
      </c>
      <c r="X20" s="21">
        <f t="shared" si="21"/>
        <v>0</v>
      </c>
      <c r="Y20" s="22">
        <f t="shared" si="22"/>
        <v>0</v>
      </c>
      <c r="Z20" s="14">
        <f t="shared" si="23"/>
        <v>0</v>
      </c>
      <c r="AA20" s="21">
        <f t="shared" si="24"/>
        <v>0</v>
      </c>
      <c r="AB20" s="22">
        <f t="shared" si="25"/>
        <v>0</v>
      </c>
      <c r="AC20" s="14">
        <f t="shared" si="26"/>
        <v>0</v>
      </c>
      <c r="AD20" s="19">
        <f t="shared" si="27"/>
        <v>0</v>
      </c>
    </row>
    <row r="21" spans="1:30">
      <c r="A21" s="2">
        <v>2024</v>
      </c>
      <c r="B21" s="102"/>
      <c r="C21" s="164"/>
      <c r="D21" s="102"/>
      <c r="E21" s="164"/>
      <c r="F21" s="104"/>
      <c r="G21" s="164"/>
      <c r="H21" s="102"/>
      <c r="I21" s="164"/>
      <c r="J21" s="107">
        <v>53.02</v>
      </c>
      <c r="K21" s="97">
        <v>5.28E-3</v>
      </c>
      <c r="L21" s="97">
        <v>1.1E-4</v>
      </c>
      <c r="M21" s="32">
        <f t="shared" si="0"/>
        <v>53.164980000000007</v>
      </c>
      <c r="N21" s="107">
        <v>73.959999999999994</v>
      </c>
      <c r="O21" s="97">
        <v>1.055E-2</v>
      </c>
      <c r="P21" s="97">
        <v>6.3299999999999999E-4</v>
      </c>
      <c r="Q21" s="32">
        <f t="shared" si="1"/>
        <v>74.377779999999987</v>
      </c>
      <c r="R21" s="21">
        <f t="shared" si="15"/>
        <v>0</v>
      </c>
      <c r="S21" s="22">
        <f t="shared" si="16"/>
        <v>0</v>
      </c>
      <c r="T21" s="14">
        <f t="shared" si="17"/>
        <v>0</v>
      </c>
      <c r="U21" s="21">
        <f t="shared" si="18"/>
        <v>0</v>
      </c>
      <c r="V21" s="22">
        <f t="shared" si="19"/>
        <v>0</v>
      </c>
      <c r="W21" s="14">
        <f t="shared" si="20"/>
        <v>0</v>
      </c>
      <c r="X21" s="21">
        <f t="shared" si="21"/>
        <v>0</v>
      </c>
      <c r="Y21" s="22">
        <f t="shared" si="22"/>
        <v>0</v>
      </c>
      <c r="Z21" s="14">
        <f t="shared" si="23"/>
        <v>0</v>
      </c>
      <c r="AA21" s="21">
        <f t="shared" si="24"/>
        <v>0</v>
      </c>
      <c r="AB21" s="22">
        <f t="shared" si="25"/>
        <v>0</v>
      </c>
      <c r="AC21" s="14">
        <f t="shared" si="26"/>
        <v>0</v>
      </c>
      <c r="AD21" s="19">
        <f t="shared" si="27"/>
        <v>0</v>
      </c>
    </row>
    <row r="22" spans="1:30">
      <c r="A22" s="2">
        <v>2025</v>
      </c>
      <c r="B22" s="102"/>
      <c r="C22" s="164"/>
      <c r="D22" s="102"/>
      <c r="E22" s="164"/>
      <c r="F22" s="104"/>
      <c r="G22" s="164"/>
      <c r="H22" s="102"/>
      <c r="I22" s="164"/>
      <c r="J22" s="107">
        <v>53.02</v>
      </c>
      <c r="K22" s="97">
        <v>5.28E-3</v>
      </c>
      <c r="L22" s="97">
        <v>1.1E-4</v>
      </c>
      <c r="M22" s="32">
        <f t="shared" si="0"/>
        <v>53.164980000000007</v>
      </c>
      <c r="N22" s="107">
        <v>73.959999999999994</v>
      </c>
      <c r="O22" s="97">
        <v>1.055E-2</v>
      </c>
      <c r="P22" s="97">
        <v>6.3299999999999999E-4</v>
      </c>
      <c r="Q22" s="32">
        <f t="shared" si="1"/>
        <v>74.377779999999987</v>
      </c>
      <c r="R22" s="21">
        <f t="shared" si="15"/>
        <v>0</v>
      </c>
      <c r="S22" s="22">
        <f t="shared" si="16"/>
        <v>0</v>
      </c>
      <c r="T22" s="14">
        <f t="shared" si="17"/>
        <v>0</v>
      </c>
      <c r="U22" s="21">
        <f t="shared" si="18"/>
        <v>0</v>
      </c>
      <c r="V22" s="22">
        <f t="shared" si="19"/>
        <v>0</v>
      </c>
      <c r="W22" s="14">
        <f t="shared" si="20"/>
        <v>0</v>
      </c>
      <c r="X22" s="21">
        <f t="shared" si="21"/>
        <v>0</v>
      </c>
      <c r="Y22" s="22">
        <f t="shared" si="22"/>
        <v>0</v>
      </c>
      <c r="Z22" s="14">
        <f t="shared" si="23"/>
        <v>0</v>
      </c>
      <c r="AA22" s="21">
        <f t="shared" si="24"/>
        <v>0</v>
      </c>
      <c r="AB22" s="22">
        <f t="shared" si="25"/>
        <v>0</v>
      </c>
      <c r="AC22" s="14">
        <f t="shared" si="26"/>
        <v>0</v>
      </c>
      <c r="AD22" s="19">
        <f t="shared" si="27"/>
        <v>0</v>
      </c>
    </row>
    <row r="23" spans="1:30">
      <c r="A23" s="2">
        <v>2026</v>
      </c>
      <c r="B23" s="102"/>
      <c r="C23" s="164"/>
      <c r="D23" s="102"/>
      <c r="E23" s="164"/>
      <c r="F23" s="104"/>
      <c r="G23" s="164"/>
      <c r="H23" s="102"/>
      <c r="I23" s="164"/>
      <c r="J23" s="107">
        <v>53.02</v>
      </c>
      <c r="K23" s="97">
        <v>5.28E-3</v>
      </c>
      <c r="L23" s="97">
        <v>1.1E-4</v>
      </c>
      <c r="M23" s="32">
        <f t="shared" si="0"/>
        <v>53.164980000000007</v>
      </c>
      <c r="N23" s="107">
        <v>73.959999999999994</v>
      </c>
      <c r="O23" s="97">
        <v>1.055E-2</v>
      </c>
      <c r="P23" s="97">
        <v>6.3299999999999999E-4</v>
      </c>
      <c r="Q23" s="32">
        <f t="shared" si="1"/>
        <v>74.377779999999987</v>
      </c>
      <c r="R23" s="21">
        <f t="shared" si="15"/>
        <v>0</v>
      </c>
      <c r="S23" s="22">
        <f t="shared" si="16"/>
        <v>0</v>
      </c>
      <c r="T23" s="14">
        <f t="shared" si="17"/>
        <v>0</v>
      </c>
      <c r="U23" s="21">
        <f t="shared" si="18"/>
        <v>0</v>
      </c>
      <c r="V23" s="22">
        <f t="shared" si="19"/>
        <v>0</v>
      </c>
      <c r="W23" s="14">
        <f t="shared" si="20"/>
        <v>0</v>
      </c>
      <c r="X23" s="21">
        <f t="shared" si="21"/>
        <v>0</v>
      </c>
      <c r="Y23" s="22">
        <f t="shared" si="22"/>
        <v>0</v>
      </c>
      <c r="Z23" s="14">
        <f t="shared" si="23"/>
        <v>0</v>
      </c>
      <c r="AA23" s="21">
        <f t="shared" si="24"/>
        <v>0</v>
      </c>
      <c r="AB23" s="22">
        <f t="shared" si="25"/>
        <v>0</v>
      </c>
      <c r="AC23" s="14">
        <f t="shared" si="26"/>
        <v>0</v>
      </c>
      <c r="AD23" s="19">
        <f t="shared" si="27"/>
        <v>0</v>
      </c>
    </row>
    <row r="24" spans="1:30">
      <c r="A24" s="2">
        <v>2027</v>
      </c>
      <c r="B24" s="102"/>
      <c r="C24" s="164"/>
      <c r="D24" s="102"/>
      <c r="E24" s="164"/>
      <c r="F24" s="104"/>
      <c r="G24" s="164"/>
      <c r="H24" s="102"/>
      <c r="I24" s="164"/>
      <c r="J24" s="107">
        <v>53.02</v>
      </c>
      <c r="K24" s="97">
        <v>5.28E-3</v>
      </c>
      <c r="L24" s="97">
        <v>1.1E-4</v>
      </c>
      <c r="M24" s="32">
        <f t="shared" si="0"/>
        <v>53.164980000000007</v>
      </c>
      <c r="N24" s="107">
        <v>73.959999999999994</v>
      </c>
      <c r="O24" s="97">
        <v>1.055E-2</v>
      </c>
      <c r="P24" s="97">
        <v>6.3299999999999999E-4</v>
      </c>
      <c r="Q24" s="32">
        <f t="shared" si="1"/>
        <v>74.377779999999987</v>
      </c>
      <c r="R24" s="21">
        <f t="shared" si="15"/>
        <v>0</v>
      </c>
      <c r="S24" s="22">
        <f t="shared" si="16"/>
        <v>0</v>
      </c>
      <c r="T24" s="14">
        <f t="shared" si="17"/>
        <v>0</v>
      </c>
      <c r="U24" s="21">
        <f t="shared" si="18"/>
        <v>0</v>
      </c>
      <c r="V24" s="22">
        <f t="shared" si="19"/>
        <v>0</v>
      </c>
      <c r="W24" s="14">
        <f t="shared" si="20"/>
        <v>0</v>
      </c>
      <c r="X24" s="21">
        <f t="shared" si="21"/>
        <v>0</v>
      </c>
      <c r="Y24" s="22">
        <f t="shared" si="22"/>
        <v>0</v>
      </c>
      <c r="Z24" s="14">
        <f t="shared" si="23"/>
        <v>0</v>
      </c>
      <c r="AA24" s="21">
        <f t="shared" si="24"/>
        <v>0</v>
      </c>
      <c r="AB24" s="22">
        <f t="shared" si="25"/>
        <v>0</v>
      </c>
      <c r="AC24" s="14">
        <f t="shared" si="26"/>
        <v>0</v>
      </c>
      <c r="AD24" s="19">
        <f t="shared" si="27"/>
        <v>0</v>
      </c>
    </row>
    <row r="25" spans="1:30">
      <c r="A25" s="2">
        <v>2028</v>
      </c>
      <c r="B25" s="102"/>
      <c r="C25" s="164"/>
      <c r="D25" s="102"/>
      <c r="E25" s="164"/>
      <c r="F25" s="104"/>
      <c r="G25" s="164"/>
      <c r="H25" s="102"/>
      <c r="I25" s="164"/>
      <c r="J25" s="107">
        <v>53.02</v>
      </c>
      <c r="K25" s="97">
        <v>5.28E-3</v>
      </c>
      <c r="L25" s="97">
        <v>1.1E-4</v>
      </c>
      <c r="M25" s="32">
        <f t="shared" si="0"/>
        <v>53.164980000000007</v>
      </c>
      <c r="N25" s="107">
        <v>73.959999999999994</v>
      </c>
      <c r="O25" s="97">
        <v>1.055E-2</v>
      </c>
      <c r="P25" s="97">
        <v>6.3299999999999999E-4</v>
      </c>
      <c r="Q25" s="32">
        <f t="shared" si="1"/>
        <v>74.377779999999987</v>
      </c>
      <c r="R25" s="21">
        <f t="shared" si="15"/>
        <v>0</v>
      </c>
      <c r="S25" s="22">
        <f t="shared" si="16"/>
        <v>0</v>
      </c>
      <c r="T25" s="14">
        <f t="shared" si="17"/>
        <v>0</v>
      </c>
      <c r="U25" s="21">
        <f t="shared" si="18"/>
        <v>0</v>
      </c>
      <c r="V25" s="22">
        <f t="shared" si="19"/>
        <v>0</v>
      </c>
      <c r="W25" s="14">
        <f t="shared" si="20"/>
        <v>0</v>
      </c>
      <c r="X25" s="21">
        <f t="shared" si="21"/>
        <v>0</v>
      </c>
      <c r="Y25" s="22">
        <f t="shared" si="22"/>
        <v>0</v>
      </c>
      <c r="Z25" s="14">
        <f t="shared" si="23"/>
        <v>0</v>
      </c>
      <c r="AA25" s="21">
        <f t="shared" si="24"/>
        <v>0</v>
      </c>
      <c r="AB25" s="22">
        <f t="shared" si="25"/>
        <v>0</v>
      </c>
      <c r="AC25" s="14">
        <f t="shared" si="26"/>
        <v>0</v>
      </c>
      <c r="AD25" s="19">
        <f t="shared" si="27"/>
        <v>0</v>
      </c>
    </row>
    <row r="26" spans="1:30">
      <c r="A26" s="2">
        <v>2029</v>
      </c>
      <c r="B26" s="102"/>
      <c r="C26" s="164"/>
      <c r="D26" s="102"/>
      <c r="E26" s="164"/>
      <c r="F26" s="104"/>
      <c r="G26" s="164"/>
      <c r="H26" s="102"/>
      <c r="I26" s="164"/>
      <c r="J26" s="107">
        <v>53.02</v>
      </c>
      <c r="K26" s="97">
        <v>5.28E-3</v>
      </c>
      <c r="L26" s="97">
        <v>1.1E-4</v>
      </c>
      <c r="M26" s="32">
        <f t="shared" si="0"/>
        <v>53.164980000000007</v>
      </c>
      <c r="N26" s="107">
        <v>73.959999999999994</v>
      </c>
      <c r="O26" s="97">
        <v>1.055E-2</v>
      </c>
      <c r="P26" s="97">
        <v>6.3299999999999999E-4</v>
      </c>
      <c r="Q26" s="32">
        <f t="shared" si="1"/>
        <v>74.377779999999987</v>
      </c>
      <c r="R26" s="21">
        <f t="shared" si="15"/>
        <v>0</v>
      </c>
      <c r="S26" s="22">
        <f t="shared" si="16"/>
        <v>0</v>
      </c>
      <c r="T26" s="14">
        <f t="shared" si="17"/>
        <v>0</v>
      </c>
      <c r="U26" s="21">
        <f t="shared" si="18"/>
        <v>0</v>
      </c>
      <c r="V26" s="22">
        <f t="shared" si="19"/>
        <v>0</v>
      </c>
      <c r="W26" s="14">
        <f t="shared" si="20"/>
        <v>0</v>
      </c>
      <c r="X26" s="21">
        <f t="shared" si="21"/>
        <v>0</v>
      </c>
      <c r="Y26" s="22">
        <f t="shared" si="22"/>
        <v>0</v>
      </c>
      <c r="Z26" s="14">
        <f t="shared" si="23"/>
        <v>0</v>
      </c>
      <c r="AA26" s="21">
        <f t="shared" si="24"/>
        <v>0</v>
      </c>
      <c r="AB26" s="22">
        <f t="shared" si="25"/>
        <v>0</v>
      </c>
      <c r="AC26" s="14">
        <f t="shared" si="26"/>
        <v>0</v>
      </c>
      <c r="AD26" s="19">
        <f t="shared" si="27"/>
        <v>0</v>
      </c>
    </row>
    <row r="27" spans="1:30">
      <c r="A27" s="25">
        <v>2030</v>
      </c>
      <c r="B27" s="103"/>
      <c r="C27" s="165"/>
      <c r="D27" s="103"/>
      <c r="E27" s="165"/>
      <c r="F27" s="105"/>
      <c r="G27" s="165"/>
      <c r="H27" s="103"/>
      <c r="I27" s="165"/>
      <c r="J27" s="128">
        <v>53.02</v>
      </c>
      <c r="K27" s="108">
        <v>5.28E-3</v>
      </c>
      <c r="L27" s="108">
        <v>1.1E-4</v>
      </c>
      <c r="M27" s="106">
        <f t="shared" si="0"/>
        <v>53.164980000000007</v>
      </c>
      <c r="N27" s="128">
        <v>73.959999999999994</v>
      </c>
      <c r="O27" s="108">
        <v>1.055E-2</v>
      </c>
      <c r="P27" s="108">
        <v>6.3299999999999999E-4</v>
      </c>
      <c r="Q27" s="106">
        <f t="shared" si="1"/>
        <v>74.377779999999987</v>
      </c>
      <c r="R27" s="68">
        <f t="shared" si="15"/>
        <v>0</v>
      </c>
      <c r="S27" s="69">
        <f t="shared" si="16"/>
        <v>0</v>
      </c>
      <c r="T27" s="67">
        <f t="shared" si="17"/>
        <v>0</v>
      </c>
      <c r="U27" s="68">
        <f t="shared" si="18"/>
        <v>0</v>
      </c>
      <c r="V27" s="69">
        <f t="shared" si="19"/>
        <v>0</v>
      </c>
      <c r="W27" s="67">
        <f t="shared" si="20"/>
        <v>0</v>
      </c>
      <c r="X27" s="68">
        <f t="shared" si="21"/>
        <v>0</v>
      </c>
      <c r="Y27" s="69">
        <f t="shared" si="22"/>
        <v>0</v>
      </c>
      <c r="Z27" s="67">
        <f t="shared" si="23"/>
        <v>0</v>
      </c>
      <c r="AA27" s="68">
        <f t="shared" si="24"/>
        <v>0</v>
      </c>
      <c r="AB27" s="69">
        <f t="shared" si="25"/>
        <v>0</v>
      </c>
      <c r="AC27" s="67">
        <f t="shared" si="26"/>
        <v>0</v>
      </c>
      <c r="AD27" s="50">
        <f t="shared" si="27"/>
        <v>0</v>
      </c>
    </row>
    <row r="28" spans="1:30">
      <c r="A28" s="113" t="s">
        <v>94</v>
      </c>
    </row>
    <row r="29" spans="1:30">
      <c r="A29" s="57" t="s">
        <v>99</v>
      </c>
      <c r="B29" s="57"/>
      <c r="C29" s="58"/>
      <c r="D29" s="58"/>
      <c r="E29" s="58"/>
      <c r="F29" s="58"/>
      <c r="G29" s="58"/>
      <c r="H29" s="58"/>
      <c r="I29" s="185"/>
      <c r="J29" s="80">
        <v>1</v>
      </c>
      <c r="K29" s="198">
        <v>2</v>
      </c>
      <c r="L29" s="199"/>
      <c r="M29" s="80">
        <v>3</v>
      </c>
      <c r="N29" s="80">
        <v>1</v>
      </c>
      <c r="O29" s="198">
        <v>2</v>
      </c>
      <c r="P29" s="199"/>
      <c r="Q29" s="80">
        <v>3</v>
      </c>
      <c r="R29" s="184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</row>
  </sheetData>
  <mergeCells count="15">
    <mergeCell ref="K29:L29"/>
    <mergeCell ref="O29:P29"/>
    <mergeCell ref="B2:I2"/>
    <mergeCell ref="N3:Q3"/>
    <mergeCell ref="R2:AD2"/>
    <mergeCell ref="R3:T3"/>
    <mergeCell ref="U3:W3"/>
    <mergeCell ref="X3:Z3"/>
    <mergeCell ref="AA3:AC3"/>
    <mergeCell ref="J2:Q2"/>
    <mergeCell ref="B3:C3"/>
    <mergeCell ref="D3:E3"/>
    <mergeCell ref="F3:G3"/>
    <mergeCell ref="H3:I3"/>
    <mergeCell ref="J3:M3"/>
  </mergeCells>
  <hyperlinks>
    <hyperlink ref="A28" location="Map!A4" display="Map"/>
    <hyperlink ref="J29" location="'Note &amp; Reference'!A2" display="'Note &amp; Reference'!A2"/>
    <hyperlink ref="K29" location="'Note &amp; Reference'!A3" display="'Note &amp; Reference'!A3"/>
    <hyperlink ref="N29" location="'Note &amp; Reference'!A2" display="'Note &amp; Reference'!A2"/>
    <hyperlink ref="O29" location="'Note &amp; Reference'!A3" display="'Note &amp; Reference'!A3"/>
    <hyperlink ref="M29" location="'Note &amp; Reference'!A4" display="'Note &amp; Reference'!A4"/>
    <hyperlink ref="Q29" location="'Note &amp; Reference'!A4" display="'Note &amp; Reference'!A4"/>
    <hyperlink ref="L29" location="'Note &amp; Reference'!A3" display="'Note &amp; Reference'!A3"/>
    <hyperlink ref="P29" location="'Note &amp; Reference'!A3" display="'Note &amp; Reference'!A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E28" sqref="E28"/>
    </sheetView>
  </sheetViews>
  <sheetFormatPr defaultColWidth="10.6640625" defaultRowHeight="13.8"/>
  <cols>
    <col min="1" max="1" width="10.6640625" style="1"/>
    <col min="2" max="2" width="13.88671875" style="41" customWidth="1"/>
    <col min="3" max="4" width="13.88671875" style="1" customWidth="1"/>
    <col min="5" max="5" width="13.88671875" style="40" customWidth="1"/>
    <col min="6" max="6" width="40.6640625" style="2" customWidth="1"/>
    <col min="7" max="7" width="13.88671875" style="41" customWidth="1"/>
    <col min="8" max="10" width="13.88671875" style="1" customWidth="1"/>
    <col min="11" max="11" width="10.6640625" style="44"/>
    <col min="12" max="16384" width="10.6640625" style="1"/>
  </cols>
  <sheetData>
    <row r="1" spans="1:11" s="46" customFormat="1">
      <c r="A1" s="46" t="s">
        <v>28</v>
      </c>
      <c r="E1" s="171"/>
      <c r="F1" s="13"/>
    </row>
    <row r="2" spans="1:11" ht="16.2">
      <c r="B2" s="219" t="s">
        <v>25</v>
      </c>
      <c r="C2" s="219"/>
      <c r="D2" s="219"/>
      <c r="E2" s="219"/>
      <c r="F2" s="163" t="s">
        <v>61</v>
      </c>
      <c r="G2" s="219" t="s">
        <v>59</v>
      </c>
      <c r="H2" s="219"/>
      <c r="I2" s="219"/>
      <c r="J2" s="219"/>
      <c r="K2" s="219"/>
    </row>
    <row r="3" spans="1:11" ht="16.2">
      <c r="A3" s="2"/>
      <c r="B3" s="12" t="s">
        <v>168</v>
      </c>
      <c r="C3" s="2" t="s">
        <v>169</v>
      </c>
      <c r="D3" s="2" t="s">
        <v>170</v>
      </c>
      <c r="E3" s="48" t="s">
        <v>171</v>
      </c>
      <c r="F3" s="2" t="s">
        <v>39</v>
      </c>
      <c r="G3" s="12" t="s">
        <v>168</v>
      </c>
      <c r="H3" s="2" t="s">
        <v>169</v>
      </c>
      <c r="I3" s="2" t="s">
        <v>170</v>
      </c>
      <c r="J3" s="48" t="s">
        <v>171</v>
      </c>
      <c r="K3" s="45" t="s">
        <v>0</v>
      </c>
    </row>
    <row r="4" spans="1:11">
      <c r="A4" s="2">
        <v>2008</v>
      </c>
      <c r="B4" s="102"/>
      <c r="C4" s="104"/>
      <c r="D4" s="104"/>
      <c r="E4" s="164"/>
      <c r="F4" s="176">
        <v>0.378</v>
      </c>
      <c r="G4" s="12">
        <f t="shared" ref="G4:G8" si="0">B4*F4</f>
        <v>0</v>
      </c>
      <c r="H4" s="2">
        <f t="shared" ref="H4:H8" si="1">C4*F4</f>
        <v>0</v>
      </c>
      <c r="I4" s="2">
        <f t="shared" ref="I4:I8" si="2">D4*F4</f>
        <v>0</v>
      </c>
      <c r="J4" s="2">
        <f t="shared" ref="J4:J8" si="3">E4*F4</f>
        <v>0</v>
      </c>
      <c r="K4" s="42">
        <f t="shared" ref="K4:K8" si="4">SUM(G4:J4)</f>
        <v>0</v>
      </c>
    </row>
    <row r="5" spans="1:11">
      <c r="A5" s="2">
        <v>2009</v>
      </c>
      <c r="B5" s="102"/>
      <c r="C5" s="104"/>
      <c r="D5" s="104"/>
      <c r="E5" s="164"/>
      <c r="F5" s="176">
        <v>0.33300000000000002</v>
      </c>
      <c r="G5" s="1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42">
        <f t="shared" si="4"/>
        <v>0</v>
      </c>
    </row>
    <row r="6" spans="1:11">
      <c r="A6" s="2">
        <v>2010</v>
      </c>
      <c r="B6" s="102"/>
      <c r="C6" s="104"/>
      <c r="D6" s="104"/>
      <c r="E6" s="164"/>
      <c r="F6" s="176">
        <v>0.33300000000000002</v>
      </c>
      <c r="G6" s="12">
        <f t="shared" si="0"/>
        <v>0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42">
        <f t="shared" si="4"/>
        <v>0</v>
      </c>
    </row>
    <row r="7" spans="1:11">
      <c r="A7" s="2">
        <v>2011</v>
      </c>
      <c r="B7" s="102"/>
      <c r="C7" s="104"/>
      <c r="D7" s="104"/>
      <c r="E7" s="164"/>
      <c r="F7" s="131">
        <v>0.33300000000000002</v>
      </c>
      <c r="G7" s="1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42">
        <f t="shared" si="4"/>
        <v>0</v>
      </c>
    </row>
    <row r="8" spans="1:11">
      <c r="A8" s="2">
        <v>2012</v>
      </c>
      <c r="B8" s="102"/>
      <c r="C8" s="104"/>
      <c r="D8" s="104"/>
      <c r="E8" s="164"/>
      <c r="F8" s="131">
        <v>0.33300000000000002</v>
      </c>
      <c r="G8" s="12">
        <f t="shared" si="0"/>
        <v>0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19">
        <f t="shared" si="4"/>
        <v>0</v>
      </c>
    </row>
    <row r="9" spans="1:11">
      <c r="A9" s="2">
        <v>2013</v>
      </c>
      <c r="B9" s="102"/>
      <c r="C9" s="104"/>
      <c r="D9" s="104"/>
      <c r="E9" s="164"/>
      <c r="F9" s="131">
        <v>0.33300000000000002</v>
      </c>
      <c r="G9" s="12">
        <f t="shared" ref="G9:G26" si="5">B9*F9</f>
        <v>0</v>
      </c>
      <c r="H9" s="2">
        <f t="shared" ref="H9:H26" si="6">C9*F9</f>
        <v>0</v>
      </c>
      <c r="I9" s="2">
        <f t="shared" ref="I9:I26" si="7">D9*F9</f>
        <v>0</v>
      </c>
      <c r="J9" s="2">
        <f t="shared" ref="J9:J26" si="8">E9*F9</f>
        <v>0</v>
      </c>
      <c r="K9" s="19">
        <f t="shared" ref="K9:K26" si="9">SUM(G9:J9)</f>
        <v>0</v>
      </c>
    </row>
    <row r="10" spans="1:11">
      <c r="A10" s="2">
        <v>2014</v>
      </c>
      <c r="B10" s="102"/>
      <c r="C10" s="104"/>
      <c r="D10" s="104"/>
      <c r="E10" s="164"/>
      <c r="F10" s="131">
        <v>0.33300000000000002</v>
      </c>
      <c r="G10" s="12">
        <f t="shared" si="5"/>
        <v>0</v>
      </c>
      <c r="H10" s="2">
        <f t="shared" si="6"/>
        <v>0</v>
      </c>
      <c r="I10" s="2">
        <f t="shared" si="7"/>
        <v>0</v>
      </c>
      <c r="J10" s="2">
        <f t="shared" si="8"/>
        <v>0</v>
      </c>
      <c r="K10" s="19">
        <f t="shared" si="9"/>
        <v>0</v>
      </c>
    </row>
    <row r="11" spans="1:11">
      <c r="A11" s="2">
        <v>2015</v>
      </c>
      <c r="B11" s="102"/>
      <c r="C11" s="123"/>
      <c r="D11" s="123"/>
      <c r="E11" s="124"/>
      <c r="F11" s="131">
        <v>0.33300000000000002</v>
      </c>
      <c r="G11" s="12">
        <f t="shared" si="5"/>
        <v>0</v>
      </c>
      <c r="H11" s="2">
        <f t="shared" si="6"/>
        <v>0</v>
      </c>
      <c r="I11" s="2">
        <f t="shared" si="7"/>
        <v>0</v>
      </c>
      <c r="J11" s="2">
        <f t="shared" si="8"/>
        <v>0</v>
      </c>
      <c r="K11" s="19">
        <f t="shared" si="9"/>
        <v>0</v>
      </c>
    </row>
    <row r="12" spans="1:11">
      <c r="A12" s="2">
        <v>2016</v>
      </c>
      <c r="B12" s="122"/>
      <c r="C12" s="123"/>
      <c r="D12" s="123"/>
      <c r="E12" s="124"/>
      <c r="F12" s="131">
        <v>0.33300000000000002</v>
      </c>
      <c r="G12" s="12">
        <f t="shared" si="5"/>
        <v>0</v>
      </c>
      <c r="H12" s="2">
        <f t="shared" si="6"/>
        <v>0</v>
      </c>
      <c r="I12" s="2">
        <f t="shared" si="7"/>
        <v>0</v>
      </c>
      <c r="J12" s="2">
        <f t="shared" si="8"/>
        <v>0</v>
      </c>
      <c r="K12" s="19">
        <f t="shared" si="9"/>
        <v>0</v>
      </c>
    </row>
    <row r="13" spans="1:11">
      <c r="A13" s="2">
        <v>2017</v>
      </c>
      <c r="B13" s="122"/>
      <c r="C13" s="123"/>
      <c r="D13" s="123"/>
      <c r="E13" s="124"/>
      <c r="F13" s="131">
        <v>0.33300000000000002</v>
      </c>
      <c r="G13" s="12">
        <f t="shared" si="5"/>
        <v>0</v>
      </c>
      <c r="H13" s="2">
        <f t="shared" si="6"/>
        <v>0</v>
      </c>
      <c r="I13" s="2">
        <f t="shared" si="7"/>
        <v>0</v>
      </c>
      <c r="J13" s="2">
        <f t="shared" si="8"/>
        <v>0</v>
      </c>
      <c r="K13" s="19">
        <f t="shared" si="9"/>
        <v>0</v>
      </c>
    </row>
    <row r="14" spans="1:11">
      <c r="A14" s="2">
        <v>2018</v>
      </c>
      <c r="B14" s="122"/>
      <c r="C14" s="123"/>
      <c r="D14" s="123"/>
      <c r="E14" s="124"/>
      <c r="F14" s="131">
        <v>0.33300000000000002</v>
      </c>
      <c r="G14" s="12">
        <f t="shared" si="5"/>
        <v>0</v>
      </c>
      <c r="H14" s="2">
        <f t="shared" si="6"/>
        <v>0</v>
      </c>
      <c r="I14" s="2">
        <f t="shared" si="7"/>
        <v>0</v>
      </c>
      <c r="J14" s="2">
        <f t="shared" si="8"/>
        <v>0</v>
      </c>
      <c r="K14" s="19">
        <f t="shared" si="9"/>
        <v>0</v>
      </c>
    </row>
    <row r="15" spans="1:11">
      <c r="A15" s="2">
        <v>2019</v>
      </c>
      <c r="B15" s="122"/>
      <c r="C15" s="123"/>
      <c r="D15" s="123"/>
      <c r="E15" s="124"/>
      <c r="F15" s="131">
        <v>0.33300000000000002</v>
      </c>
      <c r="G15" s="12">
        <f t="shared" si="5"/>
        <v>0</v>
      </c>
      <c r="H15" s="2">
        <f t="shared" si="6"/>
        <v>0</v>
      </c>
      <c r="I15" s="2">
        <f t="shared" si="7"/>
        <v>0</v>
      </c>
      <c r="J15" s="2">
        <f t="shared" si="8"/>
        <v>0</v>
      </c>
      <c r="K15" s="19">
        <f t="shared" si="9"/>
        <v>0</v>
      </c>
    </row>
    <row r="16" spans="1:11">
      <c r="A16" s="2">
        <v>2020</v>
      </c>
      <c r="B16" s="122"/>
      <c r="C16" s="123"/>
      <c r="D16" s="123"/>
      <c r="E16" s="124"/>
      <c r="F16" s="131">
        <v>0.33300000000000002</v>
      </c>
      <c r="G16" s="12">
        <f t="shared" si="5"/>
        <v>0</v>
      </c>
      <c r="H16" s="2">
        <f t="shared" si="6"/>
        <v>0</v>
      </c>
      <c r="I16" s="2">
        <f t="shared" si="7"/>
        <v>0</v>
      </c>
      <c r="J16" s="2">
        <f t="shared" si="8"/>
        <v>0</v>
      </c>
      <c r="K16" s="19">
        <f t="shared" si="9"/>
        <v>0</v>
      </c>
    </row>
    <row r="17" spans="1:11">
      <c r="A17" s="2">
        <v>2021</v>
      </c>
      <c r="B17" s="122"/>
      <c r="C17" s="123"/>
      <c r="D17" s="123"/>
      <c r="E17" s="124"/>
      <c r="F17" s="131">
        <v>0.33300000000000002</v>
      </c>
      <c r="G17" s="12">
        <f t="shared" si="5"/>
        <v>0</v>
      </c>
      <c r="H17" s="2">
        <f t="shared" si="6"/>
        <v>0</v>
      </c>
      <c r="I17" s="2">
        <f t="shared" si="7"/>
        <v>0</v>
      </c>
      <c r="J17" s="2">
        <f t="shared" si="8"/>
        <v>0</v>
      </c>
      <c r="K17" s="19">
        <f t="shared" si="9"/>
        <v>0</v>
      </c>
    </row>
    <row r="18" spans="1:11">
      <c r="A18" s="2">
        <v>2022</v>
      </c>
      <c r="B18" s="122"/>
      <c r="C18" s="123"/>
      <c r="D18" s="123"/>
      <c r="E18" s="124"/>
      <c r="F18" s="131">
        <v>0.33300000000000002</v>
      </c>
      <c r="G18" s="12">
        <f t="shared" si="5"/>
        <v>0</v>
      </c>
      <c r="H18" s="2">
        <f t="shared" si="6"/>
        <v>0</v>
      </c>
      <c r="I18" s="2">
        <f t="shared" si="7"/>
        <v>0</v>
      </c>
      <c r="J18" s="2">
        <f t="shared" si="8"/>
        <v>0</v>
      </c>
      <c r="K18" s="19">
        <f t="shared" si="9"/>
        <v>0</v>
      </c>
    </row>
    <row r="19" spans="1:11">
      <c r="A19" s="2">
        <v>2023</v>
      </c>
      <c r="B19" s="122"/>
      <c r="C19" s="123"/>
      <c r="D19" s="123"/>
      <c r="E19" s="124"/>
      <c r="F19" s="131">
        <v>0.33300000000000002</v>
      </c>
      <c r="G19" s="12">
        <f t="shared" si="5"/>
        <v>0</v>
      </c>
      <c r="H19" s="2">
        <f t="shared" si="6"/>
        <v>0</v>
      </c>
      <c r="I19" s="2">
        <f t="shared" si="7"/>
        <v>0</v>
      </c>
      <c r="J19" s="2">
        <f t="shared" si="8"/>
        <v>0</v>
      </c>
      <c r="K19" s="19">
        <f t="shared" si="9"/>
        <v>0</v>
      </c>
    </row>
    <row r="20" spans="1:11">
      <c r="A20" s="2">
        <v>2024</v>
      </c>
      <c r="B20" s="122"/>
      <c r="C20" s="123"/>
      <c r="D20" s="123"/>
      <c r="E20" s="124"/>
      <c r="F20" s="131">
        <v>0.33300000000000002</v>
      </c>
      <c r="G20" s="12">
        <f t="shared" si="5"/>
        <v>0</v>
      </c>
      <c r="H20" s="2">
        <f t="shared" si="6"/>
        <v>0</v>
      </c>
      <c r="I20" s="2">
        <f t="shared" si="7"/>
        <v>0</v>
      </c>
      <c r="J20" s="2">
        <f t="shared" si="8"/>
        <v>0</v>
      </c>
      <c r="K20" s="19">
        <f t="shared" si="9"/>
        <v>0</v>
      </c>
    </row>
    <row r="21" spans="1:11">
      <c r="A21" s="2">
        <v>2025</v>
      </c>
      <c r="B21" s="122"/>
      <c r="C21" s="123"/>
      <c r="D21" s="123"/>
      <c r="E21" s="124"/>
      <c r="F21" s="131">
        <v>0.33300000000000002</v>
      </c>
      <c r="G21" s="12">
        <f t="shared" si="5"/>
        <v>0</v>
      </c>
      <c r="H21" s="2">
        <f t="shared" si="6"/>
        <v>0</v>
      </c>
      <c r="I21" s="2">
        <f t="shared" si="7"/>
        <v>0</v>
      </c>
      <c r="J21" s="2">
        <f t="shared" si="8"/>
        <v>0</v>
      </c>
      <c r="K21" s="19">
        <f t="shared" si="9"/>
        <v>0</v>
      </c>
    </row>
    <row r="22" spans="1:11">
      <c r="A22" s="2">
        <v>2026</v>
      </c>
      <c r="B22" s="122"/>
      <c r="C22" s="123"/>
      <c r="D22" s="123"/>
      <c r="E22" s="124"/>
      <c r="F22" s="131">
        <v>0.33300000000000002</v>
      </c>
      <c r="G22" s="12">
        <f t="shared" si="5"/>
        <v>0</v>
      </c>
      <c r="H22" s="2">
        <f t="shared" si="6"/>
        <v>0</v>
      </c>
      <c r="I22" s="2">
        <f t="shared" si="7"/>
        <v>0</v>
      </c>
      <c r="J22" s="2">
        <f t="shared" si="8"/>
        <v>0</v>
      </c>
      <c r="K22" s="19">
        <f t="shared" si="9"/>
        <v>0</v>
      </c>
    </row>
    <row r="23" spans="1:11">
      <c r="A23" s="2">
        <v>2027</v>
      </c>
      <c r="B23" s="122"/>
      <c r="C23" s="123"/>
      <c r="D23" s="123"/>
      <c r="E23" s="124"/>
      <c r="F23" s="131">
        <v>0.33300000000000002</v>
      </c>
      <c r="G23" s="12">
        <f t="shared" si="5"/>
        <v>0</v>
      </c>
      <c r="H23" s="2">
        <f t="shared" si="6"/>
        <v>0</v>
      </c>
      <c r="I23" s="2">
        <f t="shared" si="7"/>
        <v>0</v>
      </c>
      <c r="J23" s="2">
        <f t="shared" si="8"/>
        <v>0</v>
      </c>
      <c r="K23" s="19">
        <f t="shared" si="9"/>
        <v>0</v>
      </c>
    </row>
    <row r="24" spans="1:11">
      <c r="A24" s="2">
        <v>2028</v>
      </c>
      <c r="B24" s="122"/>
      <c r="C24" s="123"/>
      <c r="D24" s="123"/>
      <c r="E24" s="124"/>
      <c r="F24" s="131">
        <v>0.33300000000000002</v>
      </c>
      <c r="G24" s="12">
        <f t="shared" si="5"/>
        <v>0</v>
      </c>
      <c r="H24" s="2">
        <f t="shared" si="6"/>
        <v>0</v>
      </c>
      <c r="I24" s="2">
        <f t="shared" si="7"/>
        <v>0</v>
      </c>
      <c r="J24" s="2">
        <f t="shared" si="8"/>
        <v>0</v>
      </c>
      <c r="K24" s="19">
        <f t="shared" si="9"/>
        <v>0</v>
      </c>
    </row>
    <row r="25" spans="1:11">
      <c r="A25" s="2">
        <v>2029</v>
      </c>
      <c r="B25" s="122"/>
      <c r="C25" s="123"/>
      <c r="D25" s="123"/>
      <c r="E25" s="124"/>
      <c r="F25" s="131">
        <v>0.33300000000000002</v>
      </c>
      <c r="G25" s="12">
        <f t="shared" si="5"/>
        <v>0</v>
      </c>
      <c r="H25" s="2">
        <f t="shared" si="6"/>
        <v>0</v>
      </c>
      <c r="I25" s="2">
        <f t="shared" si="7"/>
        <v>0</v>
      </c>
      <c r="J25" s="2">
        <f t="shared" si="8"/>
        <v>0</v>
      </c>
      <c r="K25" s="19">
        <f t="shared" si="9"/>
        <v>0</v>
      </c>
    </row>
    <row r="26" spans="1:11">
      <c r="A26" s="24">
        <v>2030</v>
      </c>
      <c r="B26" s="125"/>
      <c r="C26" s="126"/>
      <c r="D26" s="126"/>
      <c r="E26" s="127"/>
      <c r="F26" s="132">
        <v>0.33300000000000002</v>
      </c>
      <c r="G26" s="23">
        <f t="shared" si="5"/>
        <v>0</v>
      </c>
      <c r="H26" s="24">
        <f t="shared" si="6"/>
        <v>0</v>
      </c>
      <c r="I26" s="24">
        <f t="shared" si="7"/>
        <v>0</v>
      </c>
      <c r="J26" s="24">
        <f t="shared" si="8"/>
        <v>0</v>
      </c>
      <c r="K26" s="50">
        <f t="shared" si="9"/>
        <v>0</v>
      </c>
    </row>
    <row r="27" spans="1:11">
      <c r="A27" s="113" t="s">
        <v>94</v>
      </c>
      <c r="E27" s="170"/>
    </row>
    <row r="28" spans="1:11">
      <c r="A28" s="57" t="s">
        <v>99</v>
      </c>
      <c r="B28" s="118"/>
      <c r="C28" s="119"/>
      <c r="D28" s="119"/>
      <c r="E28" s="120"/>
      <c r="F28" s="186">
        <v>6</v>
      </c>
      <c r="G28" s="118"/>
      <c r="H28" s="119"/>
      <c r="I28" s="119"/>
      <c r="J28" s="119"/>
      <c r="K28" s="121"/>
    </row>
  </sheetData>
  <mergeCells count="2">
    <mergeCell ref="B2:E2"/>
    <mergeCell ref="G2:K2"/>
  </mergeCells>
  <hyperlinks>
    <hyperlink ref="A27" location="Map!A4" display="Map"/>
    <hyperlink ref="F28" location="'Note &amp; Reference'!A7" display="'Note &amp; Reference'!A7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workbookViewId="0">
      <selection activeCell="F30" sqref="F30"/>
    </sheetView>
  </sheetViews>
  <sheetFormatPr defaultColWidth="8.88671875" defaultRowHeight="13.8"/>
  <cols>
    <col min="1" max="1" width="10.6640625" style="10" customWidth="1"/>
    <col min="2" max="2" width="9.6640625" style="29" customWidth="1"/>
    <col min="3" max="7" width="9.6640625" style="27" customWidth="1"/>
    <col min="8" max="8" width="9.6640625" style="29" customWidth="1"/>
    <col min="9" max="10" width="9.6640625" style="27" customWidth="1"/>
    <col min="11" max="12" width="25.6640625" style="26" customWidth="1"/>
    <col min="13" max="13" width="21.6640625" style="33" customWidth="1"/>
    <col min="14" max="14" width="8.6640625" style="29" customWidth="1"/>
    <col min="15" max="16" width="8.6640625" style="27" customWidth="1"/>
    <col min="17" max="19" width="8.6640625" style="10" customWidth="1"/>
    <col min="20" max="20" width="8.88671875" style="29"/>
    <col min="21" max="22" width="8.88671875" style="27"/>
    <col min="23" max="23" width="8.88671875" style="29"/>
    <col min="24" max="25" width="8.88671875" style="27"/>
    <col min="26" max="26" width="8.88671875" style="29"/>
    <col min="27" max="28" width="8.88671875" style="27"/>
    <col min="29" max="29" width="8.88671875" style="29"/>
    <col min="30" max="31" width="8.88671875" style="27"/>
    <col min="32" max="32" width="15.6640625" style="26" customWidth="1"/>
    <col min="33" max="33" width="8.88671875" style="33"/>
    <col min="34" max="16384" width="8.88671875" style="10"/>
  </cols>
  <sheetData>
    <row r="1" spans="1:33" s="27" customFormat="1">
      <c r="A1" s="27" t="s">
        <v>50</v>
      </c>
    </row>
    <row r="2" spans="1:33">
      <c r="B2" s="195" t="s">
        <v>51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219" t="s">
        <v>54</v>
      </c>
      <c r="N2" s="219"/>
      <c r="O2" s="219"/>
      <c r="P2" s="219"/>
      <c r="Q2" s="219"/>
      <c r="R2" s="219"/>
      <c r="S2" s="219"/>
      <c r="T2" s="219" t="s">
        <v>58</v>
      </c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ht="16.2">
      <c r="B3" s="224" t="s">
        <v>52</v>
      </c>
      <c r="C3" s="224"/>
      <c r="D3" s="224"/>
      <c r="E3" s="204" t="s">
        <v>163</v>
      </c>
      <c r="F3" s="205"/>
      <c r="G3" s="206"/>
      <c r="H3" s="225" t="s">
        <v>53</v>
      </c>
      <c r="I3" s="225"/>
      <c r="J3" s="225"/>
      <c r="K3" s="160" t="s">
        <v>158</v>
      </c>
      <c r="L3" s="159" t="s">
        <v>159</v>
      </c>
      <c r="M3" s="38" t="s">
        <v>55</v>
      </c>
      <c r="N3" s="226" t="s">
        <v>56</v>
      </c>
      <c r="O3" s="226"/>
      <c r="P3" s="226"/>
      <c r="Q3" s="227" t="s">
        <v>57</v>
      </c>
      <c r="R3" s="227"/>
      <c r="S3" s="227"/>
      <c r="T3" s="228" t="s">
        <v>40</v>
      </c>
      <c r="U3" s="228"/>
      <c r="V3" s="228"/>
      <c r="W3" s="229" t="s">
        <v>41</v>
      </c>
      <c r="X3" s="229"/>
      <c r="Y3" s="229"/>
      <c r="Z3" s="230" t="s">
        <v>42</v>
      </c>
      <c r="AA3" s="230"/>
      <c r="AB3" s="230"/>
      <c r="AC3" s="223" t="s">
        <v>164</v>
      </c>
      <c r="AD3" s="223"/>
      <c r="AE3" s="223"/>
      <c r="AF3" s="159" t="s">
        <v>157</v>
      </c>
      <c r="AG3" s="39" t="s">
        <v>0</v>
      </c>
    </row>
    <row r="4" spans="1:33" s="2" customFormat="1">
      <c r="B4" s="166" t="s">
        <v>160</v>
      </c>
      <c r="C4" s="56" t="s">
        <v>161</v>
      </c>
      <c r="D4" s="48" t="s">
        <v>162</v>
      </c>
      <c r="E4" s="56" t="s">
        <v>160</v>
      </c>
      <c r="F4" s="56" t="s">
        <v>161</v>
      </c>
      <c r="G4" s="48" t="s">
        <v>162</v>
      </c>
      <c r="H4" s="166" t="s">
        <v>160</v>
      </c>
      <c r="I4" s="56" t="s">
        <v>161</v>
      </c>
      <c r="J4" s="48" t="s">
        <v>162</v>
      </c>
      <c r="K4" s="11"/>
      <c r="L4" s="11"/>
      <c r="M4" s="18"/>
      <c r="N4" s="166" t="s">
        <v>160</v>
      </c>
      <c r="O4" s="56" t="s">
        <v>161</v>
      </c>
      <c r="P4" s="48" t="s">
        <v>162</v>
      </c>
      <c r="Q4" s="166" t="s">
        <v>160</v>
      </c>
      <c r="R4" s="56" t="s">
        <v>161</v>
      </c>
      <c r="S4" s="48" t="s">
        <v>162</v>
      </c>
      <c r="T4" s="166" t="s">
        <v>160</v>
      </c>
      <c r="U4" s="56" t="s">
        <v>161</v>
      </c>
      <c r="V4" s="48" t="s">
        <v>162</v>
      </c>
      <c r="W4" s="166" t="s">
        <v>160</v>
      </c>
      <c r="X4" s="56" t="s">
        <v>161</v>
      </c>
      <c r="Y4" s="48" t="s">
        <v>162</v>
      </c>
      <c r="Z4" s="166" t="s">
        <v>160</v>
      </c>
      <c r="AA4" s="56" t="s">
        <v>161</v>
      </c>
      <c r="AB4" s="48" t="s">
        <v>162</v>
      </c>
      <c r="AC4" s="166" t="s">
        <v>160</v>
      </c>
      <c r="AD4" s="56" t="s">
        <v>161</v>
      </c>
      <c r="AE4" s="48" t="s">
        <v>162</v>
      </c>
      <c r="AF4" s="11"/>
      <c r="AG4" s="18"/>
    </row>
    <row r="5" spans="1:33" s="2" customFormat="1">
      <c r="A5" s="2">
        <v>2008</v>
      </c>
      <c r="B5" s="109"/>
      <c r="C5" s="110"/>
      <c r="D5" s="164"/>
      <c r="E5" s="99"/>
      <c r="F5" s="99"/>
      <c r="G5" s="164"/>
      <c r="H5" s="30" t="e">
        <f>B5/E5</f>
        <v>#DIV/0!</v>
      </c>
      <c r="I5" s="30" t="e">
        <f t="shared" ref="I5:J5" si="0">C5/F5</f>
        <v>#DIV/0!</v>
      </c>
      <c r="J5" s="43" t="e">
        <f t="shared" si="0"/>
        <v>#DIV/0!</v>
      </c>
      <c r="K5" s="161"/>
      <c r="L5" s="43" t="e">
        <f>K5-H5-I5-J5</f>
        <v>#DIV/0!</v>
      </c>
      <c r="M5" s="129">
        <f>0.458375*19.46</f>
        <v>8.9199774999999999</v>
      </c>
      <c r="N5" s="34">
        <v>1.6299999999999999E-2</v>
      </c>
      <c r="O5" s="35">
        <v>4.5199999999999997E-2</v>
      </c>
      <c r="P5" s="35">
        <v>1.6299999999999999E-2</v>
      </c>
      <c r="Q5" s="8">
        <v>6.6E-3</v>
      </c>
      <c r="R5" s="8">
        <v>8.7099999999999997E-2</v>
      </c>
      <c r="S5" s="8">
        <v>6.6E-3</v>
      </c>
      <c r="T5" s="21" t="e">
        <f t="shared" ref="T5:T27" si="1">H5*M5</f>
        <v>#DIV/0!</v>
      </c>
      <c r="U5" s="22" t="e">
        <f t="shared" ref="U5:U27" si="2">I5*M5</f>
        <v>#DIV/0!</v>
      </c>
      <c r="V5" s="22" t="e">
        <f t="shared" ref="V5:V27" si="3">J5*M5</f>
        <v>#DIV/0!</v>
      </c>
      <c r="W5" s="36">
        <f t="shared" ref="W5:W27" si="4">B5*N5/1000</f>
        <v>0</v>
      </c>
      <c r="X5" s="37">
        <f t="shared" ref="X5:X27" si="5">C5*O5/1000</f>
        <v>0</v>
      </c>
      <c r="Y5" s="37">
        <f t="shared" ref="Y5:Y27" si="6">D5*P5/1000</f>
        <v>0</v>
      </c>
      <c r="Z5" s="36">
        <f t="shared" ref="Z5:Z27" si="7">B5*Q5/1000</f>
        <v>0</v>
      </c>
      <c r="AA5" s="37">
        <f t="shared" ref="AA5:AA27" si="8">C5*R5/1000</f>
        <v>0</v>
      </c>
      <c r="AB5" s="37">
        <f t="shared" ref="AB5:AB27" si="9">D5*S5/1000</f>
        <v>0</v>
      </c>
      <c r="AC5" s="21" t="e">
        <f t="shared" ref="AC5:AC27" si="10">T5+W5*21+Z5*310</f>
        <v>#DIV/0!</v>
      </c>
      <c r="AD5" s="22" t="e">
        <f t="shared" ref="AD5:AD27" si="11">U5+X5*21+AA5*310</f>
        <v>#DIV/0!</v>
      </c>
      <c r="AE5" s="22" t="e">
        <f t="shared" ref="AE5:AE27" si="12">V5+Y5*21+AB5*310</f>
        <v>#DIV/0!</v>
      </c>
      <c r="AF5" s="19" t="e">
        <f>L5*M5</f>
        <v>#DIV/0!</v>
      </c>
      <c r="AG5" s="19" t="e">
        <f t="shared" ref="AG5:AG7" si="13">SUM(AC5:AF5)</f>
        <v>#DIV/0!</v>
      </c>
    </row>
    <row r="6" spans="1:33" s="2" customFormat="1">
      <c r="A6" s="2">
        <v>2009</v>
      </c>
      <c r="B6" s="109"/>
      <c r="C6" s="110"/>
      <c r="D6" s="164"/>
      <c r="E6" s="90">
        <f>E5</f>
        <v>0</v>
      </c>
      <c r="F6" s="90">
        <f t="shared" ref="F6:G6" si="14">F5</f>
        <v>0</v>
      </c>
      <c r="G6" s="167">
        <f t="shared" si="14"/>
        <v>0</v>
      </c>
      <c r="H6" s="30" t="e">
        <f t="shared" ref="H6:H27" si="15">B6/E6</f>
        <v>#DIV/0!</v>
      </c>
      <c r="I6" s="30" t="e">
        <f t="shared" ref="I6:I27" si="16">C6/F6</f>
        <v>#DIV/0!</v>
      </c>
      <c r="J6" s="43" t="e">
        <f t="shared" ref="J6:J27" si="17">D6/G6</f>
        <v>#DIV/0!</v>
      </c>
      <c r="K6" s="161"/>
      <c r="L6" s="43" t="e">
        <f t="shared" ref="L6:L27" si="18">K6-H6-I6-J6</f>
        <v>#DIV/0!</v>
      </c>
      <c r="M6" s="129">
        <f t="shared" ref="M6:M27" si="19">0.458375*19.46</f>
        <v>8.9199774999999999</v>
      </c>
      <c r="N6" s="34">
        <v>1.6299999999999999E-2</v>
      </c>
      <c r="O6" s="35">
        <v>4.5199999999999997E-2</v>
      </c>
      <c r="P6" s="35">
        <v>1.6299999999999999E-2</v>
      </c>
      <c r="Q6" s="8">
        <v>6.6E-3</v>
      </c>
      <c r="R6" s="8">
        <v>8.7099999999999997E-2</v>
      </c>
      <c r="S6" s="8">
        <v>6.6E-3</v>
      </c>
      <c r="T6" s="21" t="e">
        <f t="shared" si="1"/>
        <v>#DIV/0!</v>
      </c>
      <c r="U6" s="22" t="e">
        <f t="shared" si="2"/>
        <v>#DIV/0!</v>
      </c>
      <c r="V6" s="22" t="e">
        <f t="shared" si="3"/>
        <v>#DIV/0!</v>
      </c>
      <c r="W6" s="36">
        <f t="shared" si="4"/>
        <v>0</v>
      </c>
      <c r="X6" s="37">
        <f t="shared" si="5"/>
        <v>0</v>
      </c>
      <c r="Y6" s="37">
        <f t="shared" si="6"/>
        <v>0</v>
      </c>
      <c r="Z6" s="36">
        <f t="shared" si="7"/>
        <v>0</v>
      </c>
      <c r="AA6" s="37">
        <f t="shared" si="8"/>
        <v>0</v>
      </c>
      <c r="AB6" s="37">
        <f t="shared" si="9"/>
        <v>0</v>
      </c>
      <c r="AC6" s="21" t="e">
        <f t="shared" si="10"/>
        <v>#DIV/0!</v>
      </c>
      <c r="AD6" s="22" t="e">
        <f t="shared" si="11"/>
        <v>#DIV/0!</v>
      </c>
      <c r="AE6" s="22" t="e">
        <f t="shared" si="12"/>
        <v>#DIV/0!</v>
      </c>
      <c r="AF6" s="19" t="e">
        <f t="shared" ref="AF6:AF27" si="20">L6*M6</f>
        <v>#DIV/0!</v>
      </c>
      <c r="AG6" s="19" t="e">
        <f t="shared" si="13"/>
        <v>#DIV/0!</v>
      </c>
    </row>
    <row r="7" spans="1:33" s="2" customFormat="1">
      <c r="A7" s="2">
        <v>2010</v>
      </c>
      <c r="B7" s="109"/>
      <c r="C7" s="110"/>
      <c r="D7" s="164"/>
      <c r="E7" s="90">
        <f t="shared" ref="E7:E27" si="21">E6</f>
        <v>0</v>
      </c>
      <c r="F7" s="90">
        <f t="shared" ref="F7:F27" si="22">F6</f>
        <v>0</v>
      </c>
      <c r="G7" s="167">
        <f t="shared" ref="G7:G27" si="23">G6</f>
        <v>0</v>
      </c>
      <c r="H7" s="30" t="e">
        <f t="shared" si="15"/>
        <v>#DIV/0!</v>
      </c>
      <c r="I7" s="30" t="e">
        <f t="shared" si="16"/>
        <v>#DIV/0!</v>
      </c>
      <c r="J7" s="43" t="e">
        <f t="shared" si="17"/>
        <v>#DIV/0!</v>
      </c>
      <c r="K7" s="161"/>
      <c r="L7" s="43" t="e">
        <f t="shared" si="18"/>
        <v>#DIV/0!</v>
      </c>
      <c r="M7" s="129">
        <f t="shared" si="19"/>
        <v>8.9199774999999999</v>
      </c>
      <c r="N7" s="34">
        <v>1.6299999999999999E-2</v>
      </c>
      <c r="O7" s="35">
        <v>4.5199999999999997E-2</v>
      </c>
      <c r="P7" s="35">
        <v>1.6299999999999999E-2</v>
      </c>
      <c r="Q7" s="8">
        <v>6.6E-3</v>
      </c>
      <c r="R7" s="8">
        <v>8.7099999999999997E-2</v>
      </c>
      <c r="S7" s="8">
        <v>6.6E-3</v>
      </c>
      <c r="T7" s="21" t="e">
        <f t="shared" si="1"/>
        <v>#DIV/0!</v>
      </c>
      <c r="U7" s="22" t="e">
        <f t="shared" si="2"/>
        <v>#DIV/0!</v>
      </c>
      <c r="V7" s="22" t="e">
        <f t="shared" si="3"/>
        <v>#DIV/0!</v>
      </c>
      <c r="W7" s="36">
        <f t="shared" si="4"/>
        <v>0</v>
      </c>
      <c r="X7" s="37">
        <f t="shared" si="5"/>
        <v>0</v>
      </c>
      <c r="Y7" s="37">
        <f t="shared" si="6"/>
        <v>0</v>
      </c>
      <c r="Z7" s="36">
        <f t="shared" si="7"/>
        <v>0</v>
      </c>
      <c r="AA7" s="37">
        <f t="shared" si="8"/>
        <v>0</v>
      </c>
      <c r="AB7" s="37">
        <f t="shared" si="9"/>
        <v>0</v>
      </c>
      <c r="AC7" s="21" t="e">
        <f t="shared" si="10"/>
        <v>#DIV/0!</v>
      </c>
      <c r="AD7" s="22" t="e">
        <f t="shared" si="11"/>
        <v>#DIV/0!</v>
      </c>
      <c r="AE7" s="22" t="e">
        <f t="shared" si="12"/>
        <v>#DIV/0!</v>
      </c>
      <c r="AF7" s="19" t="e">
        <f t="shared" si="20"/>
        <v>#DIV/0!</v>
      </c>
      <c r="AG7" s="19" t="e">
        <f t="shared" si="13"/>
        <v>#DIV/0!</v>
      </c>
    </row>
    <row r="8" spans="1:33" s="2" customFormat="1">
      <c r="A8" s="2">
        <v>2011</v>
      </c>
      <c r="B8" s="109"/>
      <c r="C8" s="110"/>
      <c r="D8" s="164"/>
      <c r="E8" s="90">
        <f t="shared" si="21"/>
        <v>0</v>
      </c>
      <c r="F8" s="90">
        <f t="shared" si="22"/>
        <v>0</v>
      </c>
      <c r="G8" s="167">
        <f t="shared" si="23"/>
        <v>0</v>
      </c>
      <c r="H8" s="30" t="e">
        <f t="shared" si="15"/>
        <v>#DIV/0!</v>
      </c>
      <c r="I8" s="30" t="e">
        <f t="shared" si="16"/>
        <v>#DIV/0!</v>
      </c>
      <c r="J8" s="43" t="e">
        <f t="shared" si="17"/>
        <v>#DIV/0!</v>
      </c>
      <c r="K8" s="161"/>
      <c r="L8" s="43" t="e">
        <f t="shared" si="18"/>
        <v>#DIV/0!</v>
      </c>
      <c r="M8" s="129">
        <f t="shared" si="19"/>
        <v>8.9199774999999999</v>
      </c>
      <c r="N8" s="34">
        <v>1.6299999999999999E-2</v>
      </c>
      <c r="O8" s="35">
        <v>4.5199999999999997E-2</v>
      </c>
      <c r="P8" s="35">
        <v>1.6299999999999999E-2</v>
      </c>
      <c r="Q8" s="8">
        <v>6.6E-3</v>
      </c>
      <c r="R8" s="8">
        <v>8.7099999999999997E-2</v>
      </c>
      <c r="S8" s="8">
        <v>6.6E-3</v>
      </c>
      <c r="T8" s="21" t="e">
        <f t="shared" si="1"/>
        <v>#DIV/0!</v>
      </c>
      <c r="U8" s="22" t="e">
        <f t="shared" si="2"/>
        <v>#DIV/0!</v>
      </c>
      <c r="V8" s="22" t="e">
        <f t="shared" si="3"/>
        <v>#DIV/0!</v>
      </c>
      <c r="W8" s="36">
        <f t="shared" si="4"/>
        <v>0</v>
      </c>
      <c r="X8" s="37">
        <f t="shared" si="5"/>
        <v>0</v>
      </c>
      <c r="Y8" s="37">
        <f t="shared" si="6"/>
        <v>0</v>
      </c>
      <c r="Z8" s="36">
        <f t="shared" si="7"/>
        <v>0</v>
      </c>
      <c r="AA8" s="37">
        <f t="shared" si="8"/>
        <v>0</v>
      </c>
      <c r="AB8" s="37">
        <f t="shared" si="9"/>
        <v>0</v>
      </c>
      <c r="AC8" s="21" t="e">
        <f t="shared" si="10"/>
        <v>#DIV/0!</v>
      </c>
      <c r="AD8" s="22" t="e">
        <f t="shared" si="11"/>
        <v>#DIV/0!</v>
      </c>
      <c r="AE8" s="22" t="e">
        <f t="shared" si="12"/>
        <v>#DIV/0!</v>
      </c>
      <c r="AF8" s="19" t="e">
        <f t="shared" si="20"/>
        <v>#DIV/0!</v>
      </c>
      <c r="AG8" s="19" t="e">
        <f>SUM(AC8:AF8)</f>
        <v>#DIV/0!</v>
      </c>
    </row>
    <row r="9" spans="1:33" s="2" customFormat="1">
      <c r="A9" s="2">
        <v>2012</v>
      </c>
      <c r="B9" s="109"/>
      <c r="C9" s="110"/>
      <c r="D9" s="164"/>
      <c r="E9" s="90">
        <f t="shared" si="21"/>
        <v>0</v>
      </c>
      <c r="F9" s="90">
        <f t="shared" si="22"/>
        <v>0</v>
      </c>
      <c r="G9" s="167">
        <f t="shared" si="23"/>
        <v>0</v>
      </c>
      <c r="H9" s="30" t="e">
        <f t="shared" si="15"/>
        <v>#DIV/0!</v>
      </c>
      <c r="I9" s="30" t="e">
        <f t="shared" si="16"/>
        <v>#DIV/0!</v>
      </c>
      <c r="J9" s="43" t="e">
        <f t="shared" si="17"/>
        <v>#DIV/0!</v>
      </c>
      <c r="K9" s="161"/>
      <c r="L9" s="43" t="e">
        <f t="shared" si="18"/>
        <v>#DIV/0!</v>
      </c>
      <c r="M9" s="129">
        <f t="shared" si="19"/>
        <v>8.9199774999999999</v>
      </c>
      <c r="N9" s="34">
        <v>1.6299999999999999E-2</v>
      </c>
      <c r="O9" s="35">
        <v>4.5199999999999997E-2</v>
      </c>
      <c r="P9" s="35">
        <v>1.6299999999999999E-2</v>
      </c>
      <c r="Q9" s="8">
        <v>6.6E-3</v>
      </c>
      <c r="R9" s="8">
        <v>8.7099999999999997E-2</v>
      </c>
      <c r="S9" s="8">
        <v>6.6E-3</v>
      </c>
      <c r="T9" s="21" t="e">
        <f t="shared" si="1"/>
        <v>#DIV/0!</v>
      </c>
      <c r="U9" s="22" t="e">
        <f t="shared" si="2"/>
        <v>#DIV/0!</v>
      </c>
      <c r="V9" s="22" t="e">
        <f t="shared" si="3"/>
        <v>#DIV/0!</v>
      </c>
      <c r="W9" s="36">
        <f t="shared" si="4"/>
        <v>0</v>
      </c>
      <c r="X9" s="37">
        <f t="shared" si="5"/>
        <v>0</v>
      </c>
      <c r="Y9" s="37">
        <f t="shared" si="6"/>
        <v>0</v>
      </c>
      <c r="Z9" s="36">
        <f t="shared" si="7"/>
        <v>0</v>
      </c>
      <c r="AA9" s="37">
        <f t="shared" si="8"/>
        <v>0</v>
      </c>
      <c r="AB9" s="37">
        <f t="shared" si="9"/>
        <v>0</v>
      </c>
      <c r="AC9" s="21" t="e">
        <f t="shared" si="10"/>
        <v>#DIV/0!</v>
      </c>
      <c r="AD9" s="22" t="e">
        <f t="shared" si="11"/>
        <v>#DIV/0!</v>
      </c>
      <c r="AE9" s="22" t="e">
        <f t="shared" si="12"/>
        <v>#DIV/0!</v>
      </c>
      <c r="AF9" s="19" t="e">
        <f t="shared" si="20"/>
        <v>#DIV/0!</v>
      </c>
      <c r="AG9" s="19" t="e">
        <f t="shared" ref="AG9:AG27" si="24">SUM(AC9:AF9)</f>
        <v>#DIV/0!</v>
      </c>
    </row>
    <row r="10" spans="1:33">
      <c r="A10" s="2">
        <v>2013</v>
      </c>
      <c r="B10" s="109"/>
      <c r="C10" s="110"/>
      <c r="D10" s="164"/>
      <c r="E10" s="90">
        <f t="shared" si="21"/>
        <v>0</v>
      </c>
      <c r="F10" s="90">
        <f t="shared" si="22"/>
        <v>0</v>
      </c>
      <c r="G10" s="167">
        <f t="shared" si="23"/>
        <v>0</v>
      </c>
      <c r="H10" s="30" t="e">
        <f t="shared" si="15"/>
        <v>#DIV/0!</v>
      </c>
      <c r="I10" s="30" t="e">
        <f t="shared" si="16"/>
        <v>#DIV/0!</v>
      </c>
      <c r="J10" s="43" t="e">
        <f t="shared" si="17"/>
        <v>#DIV/0!</v>
      </c>
      <c r="K10" s="161"/>
      <c r="L10" s="43" t="e">
        <f t="shared" si="18"/>
        <v>#DIV/0!</v>
      </c>
      <c r="M10" s="129">
        <f t="shared" si="19"/>
        <v>8.9199774999999999</v>
      </c>
      <c r="N10" s="34">
        <v>1.6299999999999999E-2</v>
      </c>
      <c r="O10" s="35">
        <v>4.5199999999999997E-2</v>
      </c>
      <c r="P10" s="35">
        <v>1.6299999999999999E-2</v>
      </c>
      <c r="Q10" s="8">
        <v>6.6E-3</v>
      </c>
      <c r="R10" s="8">
        <v>8.7099999999999997E-2</v>
      </c>
      <c r="S10" s="8">
        <v>6.6E-3</v>
      </c>
      <c r="T10" s="21" t="e">
        <f t="shared" si="1"/>
        <v>#DIV/0!</v>
      </c>
      <c r="U10" s="22" t="e">
        <f t="shared" si="2"/>
        <v>#DIV/0!</v>
      </c>
      <c r="V10" s="22" t="e">
        <f t="shared" si="3"/>
        <v>#DIV/0!</v>
      </c>
      <c r="W10" s="36">
        <f t="shared" si="4"/>
        <v>0</v>
      </c>
      <c r="X10" s="37">
        <f t="shared" si="5"/>
        <v>0</v>
      </c>
      <c r="Y10" s="37">
        <f t="shared" si="6"/>
        <v>0</v>
      </c>
      <c r="Z10" s="36">
        <f t="shared" si="7"/>
        <v>0</v>
      </c>
      <c r="AA10" s="37">
        <f t="shared" si="8"/>
        <v>0</v>
      </c>
      <c r="AB10" s="37">
        <f t="shared" si="9"/>
        <v>0</v>
      </c>
      <c r="AC10" s="21" t="e">
        <f t="shared" si="10"/>
        <v>#DIV/0!</v>
      </c>
      <c r="AD10" s="22" t="e">
        <f t="shared" si="11"/>
        <v>#DIV/0!</v>
      </c>
      <c r="AE10" s="22" t="e">
        <f t="shared" si="12"/>
        <v>#DIV/0!</v>
      </c>
      <c r="AF10" s="19" t="e">
        <f t="shared" si="20"/>
        <v>#DIV/0!</v>
      </c>
      <c r="AG10" s="19" t="e">
        <f t="shared" si="24"/>
        <v>#DIV/0!</v>
      </c>
    </row>
    <row r="11" spans="1:33">
      <c r="A11" s="2">
        <v>2014</v>
      </c>
      <c r="B11" s="109"/>
      <c r="C11" s="110"/>
      <c r="D11" s="164"/>
      <c r="E11" s="90">
        <f t="shared" si="21"/>
        <v>0</v>
      </c>
      <c r="F11" s="90">
        <f t="shared" si="22"/>
        <v>0</v>
      </c>
      <c r="G11" s="167">
        <f t="shared" si="23"/>
        <v>0</v>
      </c>
      <c r="H11" s="30" t="e">
        <f t="shared" si="15"/>
        <v>#DIV/0!</v>
      </c>
      <c r="I11" s="30" t="e">
        <f t="shared" si="16"/>
        <v>#DIV/0!</v>
      </c>
      <c r="J11" s="43" t="e">
        <f t="shared" si="17"/>
        <v>#DIV/0!</v>
      </c>
      <c r="K11" s="161"/>
      <c r="L11" s="43" t="e">
        <f t="shared" si="18"/>
        <v>#DIV/0!</v>
      </c>
      <c r="M11" s="129">
        <f t="shared" si="19"/>
        <v>8.9199774999999999</v>
      </c>
      <c r="N11" s="34">
        <v>1.6299999999999999E-2</v>
      </c>
      <c r="O11" s="35">
        <v>4.5199999999999997E-2</v>
      </c>
      <c r="P11" s="35">
        <v>1.6299999999999999E-2</v>
      </c>
      <c r="Q11" s="8">
        <v>6.6E-3</v>
      </c>
      <c r="R11" s="8">
        <v>8.7099999999999997E-2</v>
      </c>
      <c r="S11" s="8">
        <v>6.6E-3</v>
      </c>
      <c r="T11" s="21" t="e">
        <f t="shared" si="1"/>
        <v>#DIV/0!</v>
      </c>
      <c r="U11" s="22" t="e">
        <f t="shared" si="2"/>
        <v>#DIV/0!</v>
      </c>
      <c r="V11" s="22" t="e">
        <f t="shared" si="3"/>
        <v>#DIV/0!</v>
      </c>
      <c r="W11" s="36">
        <f t="shared" si="4"/>
        <v>0</v>
      </c>
      <c r="X11" s="37">
        <f t="shared" si="5"/>
        <v>0</v>
      </c>
      <c r="Y11" s="37">
        <f t="shared" si="6"/>
        <v>0</v>
      </c>
      <c r="Z11" s="36">
        <f t="shared" si="7"/>
        <v>0</v>
      </c>
      <c r="AA11" s="37">
        <f t="shared" si="8"/>
        <v>0</v>
      </c>
      <c r="AB11" s="37">
        <f t="shared" si="9"/>
        <v>0</v>
      </c>
      <c r="AC11" s="21" t="e">
        <f t="shared" si="10"/>
        <v>#DIV/0!</v>
      </c>
      <c r="AD11" s="22" t="e">
        <f t="shared" si="11"/>
        <v>#DIV/0!</v>
      </c>
      <c r="AE11" s="22" t="e">
        <f t="shared" si="12"/>
        <v>#DIV/0!</v>
      </c>
      <c r="AF11" s="19" t="e">
        <f t="shared" si="20"/>
        <v>#DIV/0!</v>
      </c>
      <c r="AG11" s="19" t="e">
        <f t="shared" si="24"/>
        <v>#DIV/0!</v>
      </c>
    </row>
    <row r="12" spans="1:33">
      <c r="A12" s="2">
        <v>2015</v>
      </c>
      <c r="B12" s="109"/>
      <c r="C12" s="110"/>
      <c r="D12" s="164"/>
      <c r="E12" s="90">
        <f t="shared" si="21"/>
        <v>0</v>
      </c>
      <c r="F12" s="90">
        <f t="shared" si="22"/>
        <v>0</v>
      </c>
      <c r="G12" s="167">
        <f t="shared" si="23"/>
        <v>0</v>
      </c>
      <c r="H12" s="30" t="e">
        <f t="shared" si="15"/>
        <v>#DIV/0!</v>
      </c>
      <c r="I12" s="30" t="e">
        <f t="shared" si="16"/>
        <v>#DIV/0!</v>
      </c>
      <c r="J12" s="43" t="e">
        <f t="shared" si="17"/>
        <v>#DIV/0!</v>
      </c>
      <c r="K12" s="161"/>
      <c r="L12" s="43" t="e">
        <f t="shared" si="18"/>
        <v>#DIV/0!</v>
      </c>
      <c r="M12" s="129">
        <f t="shared" si="19"/>
        <v>8.9199774999999999</v>
      </c>
      <c r="N12" s="34">
        <v>1.6299999999999999E-2</v>
      </c>
      <c r="O12" s="35">
        <v>4.5199999999999997E-2</v>
      </c>
      <c r="P12" s="35">
        <v>1.6299999999999999E-2</v>
      </c>
      <c r="Q12" s="8">
        <v>6.6E-3</v>
      </c>
      <c r="R12" s="8">
        <v>8.7099999999999997E-2</v>
      </c>
      <c r="S12" s="8">
        <v>6.6E-3</v>
      </c>
      <c r="T12" s="21" t="e">
        <f t="shared" si="1"/>
        <v>#DIV/0!</v>
      </c>
      <c r="U12" s="22" t="e">
        <f t="shared" si="2"/>
        <v>#DIV/0!</v>
      </c>
      <c r="V12" s="22" t="e">
        <f t="shared" si="3"/>
        <v>#DIV/0!</v>
      </c>
      <c r="W12" s="36">
        <f t="shared" si="4"/>
        <v>0</v>
      </c>
      <c r="X12" s="37">
        <f t="shared" si="5"/>
        <v>0</v>
      </c>
      <c r="Y12" s="37">
        <f t="shared" si="6"/>
        <v>0</v>
      </c>
      <c r="Z12" s="36">
        <f t="shared" si="7"/>
        <v>0</v>
      </c>
      <c r="AA12" s="37">
        <f t="shared" si="8"/>
        <v>0</v>
      </c>
      <c r="AB12" s="37">
        <f t="shared" si="9"/>
        <v>0</v>
      </c>
      <c r="AC12" s="21" t="e">
        <f t="shared" si="10"/>
        <v>#DIV/0!</v>
      </c>
      <c r="AD12" s="22" t="e">
        <f t="shared" si="11"/>
        <v>#DIV/0!</v>
      </c>
      <c r="AE12" s="22" t="e">
        <f t="shared" si="12"/>
        <v>#DIV/0!</v>
      </c>
      <c r="AF12" s="19" t="e">
        <f t="shared" si="20"/>
        <v>#DIV/0!</v>
      </c>
      <c r="AG12" s="19" t="e">
        <f t="shared" si="24"/>
        <v>#DIV/0!</v>
      </c>
    </row>
    <row r="13" spans="1:33">
      <c r="A13" s="2">
        <v>2016</v>
      </c>
      <c r="B13" s="109"/>
      <c r="C13" s="110"/>
      <c r="D13" s="164"/>
      <c r="E13" s="90">
        <f t="shared" si="21"/>
        <v>0</v>
      </c>
      <c r="F13" s="90">
        <f t="shared" si="22"/>
        <v>0</v>
      </c>
      <c r="G13" s="167">
        <f t="shared" si="23"/>
        <v>0</v>
      </c>
      <c r="H13" s="30" t="e">
        <f t="shared" si="15"/>
        <v>#DIV/0!</v>
      </c>
      <c r="I13" s="30" t="e">
        <f t="shared" si="16"/>
        <v>#DIV/0!</v>
      </c>
      <c r="J13" s="43" t="e">
        <f t="shared" si="17"/>
        <v>#DIV/0!</v>
      </c>
      <c r="K13" s="161"/>
      <c r="L13" s="43" t="e">
        <f t="shared" si="18"/>
        <v>#DIV/0!</v>
      </c>
      <c r="M13" s="129">
        <f t="shared" si="19"/>
        <v>8.9199774999999999</v>
      </c>
      <c r="N13" s="34">
        <v>1.6299999999999999E-2</v>
      </c>
      <c r="O13" s="35">
        <v>4.5199999999999997E-2</v>
      </c>
      <c r="P13" s="35">
        <v>1.6299999999999999E-2</v>
      </c>
      <c r="Q13" s="8">
        <v>6.6E-3</v>
      </c>
      <c r="R13" s="8">
        <v>8.7099999999999997E-2</v>
      </c>
      <c r="S13" s="8">
        <v>6.6E-3</v>
      </c>
      <c r="T13" s="21" t="e">
        <f t="shared" si="1"/>
        <v>#DIV/0!</v>
      </c>
      <c r="U13" s="22" t="e">
        <f t="shared" si="2"/>
        <v>#DIV/0!</v>
      </c>
      <c r="V13" s="22" t="e">
        <f t="shared" si="3"/>
        <v>#DIV/0!</v>
      </c>
      <c r="W13" s="36">
        <f t="shared" si="4"/>
        <v>0</v>
      </c>
      <c r="X13" s="37">
        <f t="shared" si="5"/>
        <v>0</v>
      </c>
      <c r="Y13" s="37">
        <f t="shared" si="6"/>
        <v>0</v>
      </c>
      <c r="Z13" s="36">
        <f t="shared" si="7"/>
        <v>0</v>
      </c>
      <c r="AA13" s="37">
        <f t="shared" si="8"/>
        <v>0</v>
      </c>
      <c r="AB13" s="37">
        <f t="shared" si="9"/>
        <v>0</v>
      </c>
      <c r="AC13" s="21" t="e">
        <f t="shared" si="10"/>
        <v>#DIV/0!</v>
      </c>
      <c r="AD13" s="22" t="e">
        <f t="shared" si="11"/>
        <v>#DIV/0!</v>
      </c>
      <c r="AE13" s="22" t="e">
        <f t="shared" si="12"/>
        <v>#DIV/0!</v>
      </c>
      <c r="AF13" s="19" t="e">
        <f t="shared" si="20"/>
        <v>#DIV/0!</v>
      </c>
      <c r="AG13" s="19" t="e">
        <f t="shared" si="24"/>
        <v>#DIV/0!</v>
      </c>
    </row>
    <row r="14" spans="1:33">
      <c r="A14" s="2">
        <v>2017</v>
      </c>
      <c r="B14" s="109"/>
      <c r="C14" s="100"/>
      <c r="D14" s="164"/>
      <c r="E14" s="90">
        <f t="shared" si="21"/>
        <v>0</v>
      </c>
      <c r="F14" s="90">
        <f t="shared" si="22"/>
        <v>0</v>
      </c>
      <c r="G14" s="167">
        <f t="shared" si="23"/>
        <v>0</v>
      </c>
      <c r="H14" s="30" t="e">
        <f t="shared" si="15"/>
        <v>#DIV/0!</v>
      </c>
      <c r="I14" s="30" t="e">
        <f t="shared" si="16"/>
        <v>#DIV/0!</v>
      </c>
      <c r="J14" s="43" t="e">
        <f t="shared" si="17"/>
        <v>#DIV/0!</v>
      </c>
      <c r="K14" s="161"/>
      <c r="L14" s="43" t="e">
        <f t="shared" si="18"/>
        <v>#DIV/0!</v>
      </c>
      <c r="M14" s="129">
        <f t="shared" si="19"/>
        <v>8.9199774999999999</v>
      </c>
      <c r="N14" s="34">
        <v>1.6299999999999999E-2</v>
      </c>
      <c r="O14" s="35">
        <v>4.5199999999999997E-2</v>
      </c>
      <c r="P14" s="35">
        <v>1.6299999999999999E-2</v>
      </c>
      <c r="Q14" s="8">
        <v>6.6E-3</v>
      </c>
      <c r="R14" s="8">
        <v>8.7099999999999997E-2</v>
      </c>
      <c r="S14" s="8">
        <v>6.6E-3</v>
      </c>
      <c r="T14" s="21" t="e">
        <f t="shared" si="1"/>
        <v>#DIV/0!</v>
      </c>
      <c r="U14" s="22" t="e">
        <f t="shared" si="2"/>
        <v>#DIV/0!</v>
      </c>
      <c r="V14" s="22" t="e">
        <f t="shared" si="3"/>
        <v>#DIV/0!</v>
      </c>
      <c r="W14" s="36">
        <f t="shared" si="4"/>
        <v>0</v>
      </c>
      <c r="X14" s="37">
        <f t="shared" si="5"/>
        <v>0</v>
      </c>
      <c r="Y14" s="37">
        <f t="shared" si="6"/>
        <v>0</v>
      </c>
      <c r="Z14" s="36">
        <f t="shared" si="7"/>
        <v>0</v>
      </c>
      <c r="AA14" s="37">
        <f t="shared" si="8"/>
        <v>0</v>
      </c>
      <c r="AB14" s="37">
        <f t="shared" si="9"/>
        <v>0</v>
      </c>
      <c r="AC14" s="21" t="e">
        <f t="shared" si="10"/>
        <v>#DIV/0!</v>
      </c>
      <c r="AD14" s="22" t="e">
        <f t="shared" si="11"/>
        <v>#DIV/0!</v>
      </c>
      <c r="AE14" s="22" t="e">
        <f t="shared" si="12"/>
        <v>#DIV/0!</v>
      </c>
      <c r="AF14" s="19" t="e">
        <f t="shared" si="20"/>
        <v>#DIV/0!</v>
      </c>
      <c r="AG14" s="19" t="e">
        <f t="shared" si="24"/>
        <v>#DIV/0!</v>
      </c>
    </row>
    <row r="15" spans="1:33">
      <c r="A15" s="2">
        <v>2018</v>
      </c>
      <c r="B15" s="109"/>
      <c r="C15" s="100"/>
      <c r="D15" s="164"/>
      <c r="E15" s="90">
        <f t="shared" si="21"/>
        <v>0</v>
      </c>
      <c r="F15" s="90">
        <f t="shared" si="22"/>
        <v>0</v>
      </c>
      <c r="G15" s="167">
        <f t="shared" si="23"/>
        <v>0</v>
      </c>
      <c r="H15" s="30" t="e">
        <f t="shared" si="15"/>
        <v>#DIV/0!</v>
      </c>
      <c r="I15" s="30" t="e">
        <f t="shared" si="16"/>
        <v>#DIV/0!</v>
      </c>
      <c r="J15" s="43" t="e">
        <f t="shared" si="17"/>
        <v>#DIV/0!</v>
      </c>
      <c r="K15" s="161"/>
      <c r="L15" s="43" t="e">
        <f t="shared" si="18"/>
        <v>#DIV/0!</v>
      </c>
      <c r="M15" s="129">
        <f t="shared" si="19"/>
        <v>8.9199774999999999</v>
      </c>
      <c r="N15" s="34">
        <v>1.6299999999999999E-2</v>
      </c>
      <c r="O15" s="35">
        <v>4.5199999999999997E-2</v>
      </c>
      <c r="P15" s="35">
        <v>1.6299999999999999E-2</v>
      </c>
      <c r="Q15" s="8">
        <v>6.6E-3</v>
      </c>
      <c r="R15" s="8">
        <v>8.7099999999999997E-2</v>
      </c>
      <c r="S15" s="8">
        <v>6.6E-3</v>
      </c>
      <c r="T15" s="21" t="e">
        <f t="shared" si="1"/>
        <v>#DIV/0!</v>
      </c>
      <c r="U15" s="22" t="e">
        <f t="shared" si="2"/>
        <v>#DIV/0!</v>
      </c>
      <c r="V15" s="22" t="e">
        <f t="shared" si="3"/>
        <v>#DIV/0!</v>
      </c>
      <c r="W15" s="36">
        <f t="shared" si="4"/>
        <v>0</v>
      </c>
      <c r="X15" s="37">
        <f t="shared" si="5"/>
        <v>0</v>
      </c>
      <c r="Y15" s="37">
        <f t="shared" si="6"/>
        <v>0</v>
      </c>
      <c r="Z15" s="36">
        <f t="shared" si="7"/>
        <v>0</v>
      </c>
      <c r="AA15" s="37">
        <f t="shared" si="8"/>
        <v>0</v>
      </c>
      <c r="AB15" s="37">
        <f t="shared" si="9"/>
        <v>0</v>
      </c>
      <c r="AC15" s="21" t="e">
        <f t="shared" si="10"/>
        <v>#DIV/0!</v>
      </c>
      <c r="AD15" s="22" t="e">
        <f t="shared" si="11"/>
        <v>#DIV/0!</v>
      </c>
      <c r="AE15" s="22" t="e">
        <f t="shared" si="12"/>
        <v>#DIV/0!</v>
      </c>
      <c r="AF15" s="19" t="e">
        <f t="shared" si="20"/>
        <v>#DIV/0!</v>
      </c>
      <c r="AG15" s="19" t="e">
        <f t="shared" si="24"/>
        <v>#DIV/0!</v>
      </c>
    </row>
    <row r="16" spans="1:33">
      <c r="A16" s="2">
        <v>2019</v>
      </c>
      <c r="B16" s="109"/>
      <c r="C16" s="100"/>
      <c r="D16" s="164"/>
      <c r="E16" s="90">
        <f t="shared" si="21"/>
        <v>0</v>
      </c>
      <c r="F16" s="90">
        <f t="shared" si="22"/>
        <v>0</v>
      </c>
      <c r="G16" s="167">
        <f t="shared" si="23"/>
        <v>0</v>
      </c>
      <c r="H16" s="30" t="e">
        <f t="shared" si="15"/>
        <v>#DIV/0!</v>
      </c>
      <c r="I16" s="30" t="e">
        <f t="shared" si="16"/>
        <v>#DIV/0!</v>
      </c>
      <c r="J16" s="43" t="e">
        <f t="shared" si="17"/>
        <v>#DIV/0!</v>
      </c>
      <c r="K16" s="161"/>
      <c r="L16" s="43" t="e">
        <f t="shared" si="18"/>
        <v>#DIV/0!</v>
      </c>
      <c r="M16" s="129">
        <f t="shared" si="19"/>
        <v>8.9199774999999999</v>
      </c>
      <c r="N16" s="34">
        <v>1.6299999999999999E-2</v>
      </c>
      <c r="O16" s="35">
        <v>4.5199999999999997E-2</v>
      </c>
      <c r="P16" s="35">
        <v>1.6299999999999999E-2</v>
      </c>
      <c r="Q16" s="8">
        <v>6.6E-3</v>
      </c>
      <c r="R16" s="8">
        <v>8.7099999999999997E-2</v>
      </c>
      <c r="S16" s="8">
        <v>6.6E-3</v>
      </c>
      <c r="T16" s="21" t="e">
        <f t="shared" si="1"/>
        <v>#DIV/0!</v>
      </c>
      <c r="U16" s="22" t="e">
        <f t="shared" si="2"/>
        <v>#DIV/0!</v>
      </c>
      <c r="V16" s="22" t="e">
        <f t="shared" si="3"/>
        <v>#DIV/0!</v>
      </c>
      <c r="W16" s="36">
        <f t="shared" si="4"/>
        <v>0</v>
      </c>
      <c r="X16" s="37">
        <f t="shared" si="5"/>
        <v>0</v>
      </c>
      <c r="Y16" s="37">
        <f t="shared" si="6"/>
        <v>0</v>
      </c>
      <c r="Z16" s="36">
        <f t="shared" si="7"/>
        <v>0</v>
      </c>
      <c r="AA16" s="37">
        <f t="shared" si="8"/>
        <v>0</v>
      </c>
      <c r="AB16" s="37">
        <f t="shared" si="9"/>
        <v>0</v>
      </c>
      <c r="AC16" s="21" t="e">
        <f t="shared" si="10"/>
        <v>#DIV/0!</v>
      </c>
      <c r="AD16" s="22" t="e">
        <f t="shared" si="11"/>
        <v>#DIV/0!</v>
      </c>
      <c r="AE16" s="22" t="e">
        <f t="shared" si="12"/>
        <v>#DIV/0!</v>
      </c>
      <c r="AF16" s="19" t="e">
        <f t="shared" si="20"/>
        <v>#DIV/0!</v>
      </c>
      <c r="AG16" s="19" t="e">
        <f t="shared" si="24"/>
        <v>#DIV/0!</v>
      </c>
    </row>
    <row r="17" spans="1:33">
      <c r="A17" s="2">
        <v>2020</v>
      </c>
      <c r="B17" s="109"/>
      <c r="C17" s="100"/>
      <c r="D17" s="164"/>
      <c r="E17" s="90">
        <f t="shared" si="21"/>
        <v>0</v>
      </c>
      <c r="F17" s="90">
        <f t="shared" si="22"/>
        <v>0</v>
      </c>
      <c r="G17" s="167">
        <f t="shared" si="23"/>
        <v>0</v>
      </c>
      <c r="H17" s="30" t="e">
        <f t="shared" si="15"/>
        <v>#DIV/0!</v>
      </c>
      <c r="I17" s="30" t="e">
        <f t="shared" si="16"/>
        <v>#DIV/0!</v>
      </c>
      <c r="J17" s="43" t="e">
        <f t="shared" si="17"/>
        <v>#DIV/0!</v>
      </c>
      <c r="K17" s="161"/>
      <c r="L17" s="43" t="e">
        <f t="shared" si="18"/>
        <v>#DIV/0!</v>
      </c>
      <c r="M17" s="129">
        <f t="shared" si="19"/>
        <v>8.9199774999999999</v>
      </c>
      <c r="N17" s="34">
        <v>1.6299999999999999E-2</v>
      </c>
      <c r="O17" s="35">
        <v>4.5199999999999997E-2</v>
      </c>
      <c r="P17" s="35">
        <v>1.6299999999999999E-2</v>
      </c>
      <c r="Q17" s="8">
        <v>6.6E-3</v>
      </c>
      <c r="R17" s="8">
        <v>8.7099999999999997E-2</v>
      </c>
      <c r="S17" s="8">
        <v>6.6E-3</v>
      </c>
      <c r="T17" s="21" t="e">
        <f t="shared" si="1"/>
        <v>#DIV/0!</v>
      </c>
      <c r="U17" s="22" t="e">
        <f t="shared" si="2"/>
        <v>#DIV/0!</v>
      </c>
      <c r="V17" s="22" t="e">
        <f t="shared" si="3"/>
        <v>#DIV/0!</v>
      </c>
      <c r="W17" s="36">
        <f t="shared" si="4"/>
        <v>0</v>
      </c>
      <c r="X17" s="37">
        <f t="shared" si="5"/>
        <v>0</v>
      </c>
      <c r="Y17" s="37">
        <f t="shared" si="6"/>
        <v>0</v>
      </c>
      <c r="Z17" s="36">
        <f t="shared" si="7"/>
        <v>0</v>
      </c>
      <c r="AA17" s="37">
        <f t="shared" si="8"/>
        <v>0</v>
      </c>
      <c r="AB17" s="37">
        <f t="shared" si="9"/>
        <v>0</v>
      </c>
      <c r="AC17" s="21" t="e">
        <f t="shared" si="10"/>
        <v>#DIV/0!</v>
      </c>
      <c r="AD17" s="22" t="e">
        <f t="shared" si="11"/>
        <v>#DIV/0!</v>
      </c>
      <c r="AE17" s="22" t="e">
        <f t="shared" si="12"/>
        <v>#DIV/0!</v>
      </c>
      <c r="AF17" s="19" t="e">
        <f t="shared" si="20"/>
        <v>#DIV/0!</v>
      </c>
      <c r="AG17" s="19" t="e">
        <f t="shared" si="24"/>
        <v>#DIV/0!</v>
      </c>
    </row>
    <row r="18" spans="1:33">
      <c r="A18" s="2">
        <v>2021</v>
      </c>
      <c r="B18" s="109"/>
      <c r="C18" s="100"/>
      <c r="D18" s="164"/>
      <c r="E18" s="90">
        <f t="shared" si="21"/>
        <v>0</v>
      </c>
      <c r="F18" s="90">
        <f t="shared" si="22"/>
        <v>0</v>
      </c>
      <c r="G18" s="167">
        <f t="shared" si="23"/>
        <v>0</v>
      </c>
      <c r="H18" s="30" t="e">
        <f t="shared" si="15"/>
        <v>#DIV/0!</v>
      </c>
      <c r="I18" s="30" t="e">
        <f t="shared" si="16"/>
        <v>#DIV/0!</v>
      </c>
      <c r="J18" s="43" t="e">
        <f t="shared" si="17"/>
        <v>#DIV/0!</v>
      </c>
      <c r="K18" s="161"/>
      <c r="L18" s="43" t="e">
        <f t="shared" si="18"/>
        <v>#DIV/0!</v>
      </c>
      <c r="M18" s="129">
        <f t="shared" si="19"/>
        <v>8.9199774999999999</v>
      </c>
      <c r="N18" s="34">
        <v>1.6299999999999999E-2</v>
      </c>
      <c r="O18" s="35">
        <v>4.5199999999999997E-2</v>
      </c>
      <c r="P18" s="35">
        <v>1.6299999999999999E-2</v>
      </c>
      <c r="Q18" s="8">
        <v>6.6E-3</v>
      </c>
      <c r="R18" s="8">
        <v>8.7099999999999997E-2</v>
      </c>
      <c r="S18" s="8">
        <v>6.6E-3</v>
      </c>
      <c r="T18" s="21" t="e">
        <f t="shared" si="1"/>
        <v>#DIV/0!</v>
      </c>
      <c r="U18" s="22" t="e">
        <f t="shared" si="2"/>
        <v>#DIV/0!</v>
      </c>
      <c r="V18" s="22" t="e">
        <f t="shared" si="3"/>
        <v>#DIV/0!</v>
      </c>
      <c r="W18" s="36">
        <f t="shared" si="4"/>
        <v>0</v>
      </c>
      <c r="X18" s="37">
        <f t="shared" si="5"/>
        <v>0</v>
      </c>
      <c r="Y18" s="37">
        <f t="shared" si="6"/>
        <v>0</v>
      </c>
      <c r="Z18" s="36">
        <f t="shared" si="7"/>
        <v>0</v>
      </c>
      <c r="AA18" s="37">
        <f t="shared" si="8"/>
        <v>0</v>
      </c>
      <c r="AB18" s="37">
        <f t="shared" si="9"/>
        <v>0</v>
      </c>
      <c r="AC18" s="21" t="e">
        <f t="shared" si="10"/>
        <v>#DIV/0!</v>
      </c>
      <c r="AD18" s="22" t="e">
        <f t="shared" si="11"/>
        <v>#DIV/0!</v>
      </c>
      <c r="AE18" s="22" t="e">
        <f t="shared" si="12"/>
        <v>#DIV/0!</v>
      </c>
      <c r="AF18" s="19" t="e">
        <f t="shared" si="20"/>
        <v>#DIV/0!</v>
      </c>
      <c r="AG18" s="19" t="e">
        <f t="shared" si="24"/>
        <v>#DIV/0!</v>
      </c>
    </row>
    <row r="19" spans="1:33">
      <c r="A19" s="2">
        <v>2022</v>
      </c>
      <c r="B19" s="109"/>
      <c r="C19" s="100"/>
      <c r="D19" s="164"/>
      <c r="E19" s="90">
        <f t="shared" si="21"/>
        <v>0</v>
      </c>
      <c r="F19" s="90">
        <f t="shared" si="22"/>
        <v>0</v>
      </c>
      <c r="G19" s="167">
        <f t="shared" si="23"/>
        <v>0</v>
      </c>
      <c r="H19" s="30" t="e">
        <f t="shared" si="15"/>
        <v>#DIV/0!</v>
      </c>
      <c r="I19" s="30" t="e">
        <f t="shared" si="16"/>
        <v>#DIV/0!</v>
      </c>
      <c r="J19" s="43" t="e">
        <f t="shared" si="17"/>
        <v>#DIV/0!</v>
      </c>
      <c r="K19" s="161"/>
      <c r="L19" s="43" t="e">
        <f t="shared" si="18"/>
        <v>#DIV/0!</v>
      </c>
      <c r="M19" s="129">
        <f t="shared" si="19"/>
        <v>8.9199774999999999</v>
      </c>
      <c r="N19" s="34">
        <v>1.6299999999999999E-2</v>
      </c>
      <c r="O19" s="35">
        <v>4.5199999999999997E-2</v>
      </c>
      <c r="P19" s="35">
        <v>1.6299999999999999E-2</v>
      </c>
      <c r="Q19" s="8">
        <v>6.6E-3</v>
      </c>
      <c r="R19" s="8">
        <v>8.7099999999999997E-2</v>
      </c>
      <c r="S19" s="8">
        <v>6.6E-3</v>
      </c>
      <c r="T19" s="21" t="e">
        <f t="shared" si="1"/>
        <v>#DIV/0!</v>
      </c>
      <c r="U19" s="22" t="e">
        <f t="shared" si="2"/>
        <v>#DIV/0!</v>
      </c>
      <c r="V19" s="22" t="e">
        <f t="shared" si="3"/>
        <v>#DIV/0!</v>
      </c>
      <c r="W19" s="36">
        <f t="shared" si="4"/>
        <v>0</v>
      </c>
      <c r="X19" s="37">
        <f t="shared" si="5"/>
        <v>0</v>
      </c>
      <c r="Y19" s="37">
        <f t="shared" si="6"/>
        <v>0</v>
      </c>
      <c r="Z19" s="36">
        <f t="shared" si="7"/>
        <v>0</v>
      </c>
      <c r="AA19" s="37">
        <f t="shared" si="8"/>
        <v>0</v>
      </c>
      <c r="AB19" s="37">
        <f t="shared" si="9"/>
        <v>0</v>
      </c>
      <c r="AC19" s="21" t="e">
        <f t="shared" si="10"/>
        <v>#DIV/0!</v>
      </c>
      <c r="AD19" s="22" t="e">
        <f t="shared" si="11"/>
        <v>#DIV/0!</v>
      </c>
      <c r="AE19" s="22" t="e">
        <f t="shared" si="12"/>
        <v>#DIV/0!</v>
      </c>
      <c r="AF19" s="19" t="e">
        <f t="shared" si="20"/>
        <v>#DIV/0!</v>
      </c>
      <c r="AG19" s="19" t="e">
        <f t="shared" si="24"/>
        <v>#DIV/0!</v>
      </c>
    </row>
    <row r="20" spans="1:33">
      <c r="A20" s="2">
        <v>2023</v>
      </c>
      <c r="B20" s="109"/>
      <c r="C20" s="100"/>
      <c r="D20" s="164"/>
      <c r="E20" s="90">
        <f t="shared" si="21"/>
        <v>0</v>
      </c>
      <c r="F20" s="90">
        <f t="shared" si="22"/>
        <v>0</v>
      </c>
      <c r="G20" s="167">
        <f t="shared" si="23"/>
        <v>0</v>
      </c>
      <c r="H20" s="30" t="e">
        <f t="shared" si="15"/>
        <v>#DIV/0!</v>
      </c>
      <c r="I20" s="30" t="e">
        <f t="shared" si="16"/>
        <v>#DIV/0!</v>
      </c>
      <c r="J20" s="43" t="e">
        <f t="shared" si="17"/>
        <v>#DIV/0!</v>
      </c>
      <c r="K20" s="161"/>
      <c r="L20" s="43" t="e">
        <f t="shared" si="18"/>
        <v>#DIV/0!</v>
      </c>
      <c r="M20" s="129">
        <f t="shared" si="19"/>
        <v>8.9199774999999999</v>
      </c>
      <c r="N20" s="34">
        <v>1.6299999999999999E-2</v>
      </c>
      <c r="O20" s="35">
        <v>4.5199999999999997E-2</v>
      </c>
      <c r="P20" s="35">
        <v>1.6299999999999999E-2</v>
      </c>
      <c r="Q20" s="8">
        <v>6.6E-3</v>
      </c>
      <c r="R20" s="8">
        <v>8.7099999999999997E-2</v>
      </c>
      <c r="S20" s="8">
        <v>6.6E-3</v>
      </c>
      <c r="T20" s="21" t="e">
        <f t="shared" si="1"/>
        <v>#DIV/0!</v>
      </c>
      <c r="U20" s="22" t="e">
        <f t="shared" si="2"/>
        <v>#DIV/0!</v>
      </c>
      <c r="V20" s="22" t="e">
        <f t="shared" si="3"/>
        <v>#DIV/0!</v>
      </c>
      <c r="W20" s="36">
        <f t="shared" si="4"/>
        <v>0</v>
      </c>
      <c r="X20" s="37">
        <f t="shared" si="5"/>
        <v>0</v>
      </c>
      <c r="Y20" s="37">
        <f t="shared" si="6"/>
        <v>0</v>
      </c>
      <c r="Z20" s="36">
        <f t="shared" si="7"/>
        <v>0</v>
      </c>
      <c r="AA20" s="37">
        <f t="shared" si="8"/>
        <v>0</v>
      </c>
      <c r="AB20" s="37">
        <f t="shared" si="9"/>
        <v>0</v>
      </c>
      <c r="AC20" s="21" t="e">
        <f t="shared" si="10"/>
        <v>#DIV/0!</v>
      </c>
      <c r="AD20" s="22" t="e">
        <f t="shared" si="11"/>
        <v>#DIV/0!</v>
      </c>
      <c r="AE20" s="22" t="e">
        <f t="shared" si="12"/>
        <v>#DIV/0!</v>
      </c>
      <c r="AF20" s="19" t="e">
        <f t="shared" si="20"/>
        <v>#DIV/0!</v>
      </c>
      <c r="AG20" s="19" t="e">
        <f t="shared" si="24"/>
        <v>#DIV/0!</v>
      </c>
    </row>
    <row r="21" spans="1:33">
      <c r="A21" s="2">
        <v>2024</v>
      </c>
      <c r="B21" s="109"/>
      <c r="C21" s="100"/>
      <c r="D21" s="164"/>
      <c r="E21" s="90">
        <f t="shared" si="21"/>
        <v>0</v>
      </c>
      <c r="F21" s="90">
        <f t="shared" si="22"/>
        <v>0</v>
      </c>
      <c r="G21" s="167">
        <f t="shared" si="23"/>
        <v>0</v>
      </c>
      <c r="H21" s="30" t="e">
        <f t="shared" si="15"/>
        <v>#DIV/0!</v>
      </c>
      <c r="I21" s="30" t="e">
        <f t="shared" si="16"/>
        <v>#DIV/0!</v>
      </c>
      <c r="J21" s="43" t="e">
        <f t="shared" si="17"/>
        <v>#DIV/0!</v>
      </c>
      <c r="K21" s="161"/>
      <c r="L21" s="43" t="e">
        <f t="shared" si="18"/>
        <v>#DIV/0!</v>
      </c>
      <c r="M21" s="129">
        <f t="shared" si="19"/>
        <v>8.9199774999999999</v>
      </c>
      <c r="N21" s="34">
        <v>1.6299999999999999E-2</v>
      </c>
      <c r="O21" s="35">
        <v>4.5199999999999997E-2</v>
      </c>
      <c r="P21" s="35">
        <v>1.6299999999999999E-2</v>
      </c>
      <c r="Q21" s="8">
        <v>6.6E-3</v>
      </c>
      <c r="R21" s="8">
        <v>8.7099999999999997E-2</v>
      </c>
      <c r="S21" s="8">
        <v>6.6E-3</v>
      </c>
      <c r="T21" s="21" t="e">
        <f t="shared" si="1"/>
        <v>#DIV/0!</v>
      </c>
      <c r="U21" s="22" t="e">
        <f t="shared" si="2"/>
        <v>#DIV/0!</v>
      </c>
      <c r="V21" s="22" t="e">
        <f t="shared" si="3"/>
        <v>#DIV/0!</v>
      </c>
      <c r="W21" s="36">
        <f t="shared" si="4"/>
        <v>0</v>
      </c>
      <c r="X21" s="37">
        <f t="shared" si="5"/>
        <v>0</v>
      </c>
      <c r="Y21" s="37">
        <f t="shared" si="6"/>
        <v>0</v>
      </c>
      <c r="Z21" s="36">
        <f t="shared" si="7"/>
        <v>0</v>
      </c>
      <c r="AA21" s="37">
        <f t="shared" si="8"/>
        <v>0</v>
      </c>
      <c r="AB21" s="37">
        <f t="shared" si="9"/>
        <v>0</v>
      </c>
      <c r="AC21" s="21" t="e">
        <f t="shared" si="10"/>
        <v>#DIV/0!</v>
      </c>
      <c r="AD21" s="22" t="e">
        <f t="shared" si="11"/>
        <v>#DIV/0!</v>
      </c>
      <c r="AE21" s="22" t="e">
        <f t="shared" si="12"/>
        <v>#DIV/0!</v>
      </c>
      <c r="AF21" s="19" t="e">
        <f t="shared" si="20"/>
        <v>#DIV/0!</v>
      </c>
      <c r="AG21" s="19" t="e">
        <f t="shared" si="24"/>
        <v>#DIV/0!</v>
      </c>
    </row>
    <row r="22" spans="1:33">
      <c r="A22" s="2">
        <v>2025</v>
      </c>
      <c r="B22" s="109"/>
      <c r="C22" s="100"/>
      <c r="D22" s="164"/>
      <c r="E22" s="90">
        <f t="shared" si="21"/>
        <v>0</v>
      </c>
      <c r="F22" s="90">
        <f t="shared" si="22"/>
        <v>0</v>
      </c>
      <c r="G22" s="167">
        <f t="shared" si="23"/>
        <v>0</v>
      </c>
      <c r="H22" s="30" t="e">
        <f t="shared" si="15"/>
        <v>#DIV/0!</v>
      </c>
      <c r="I22" s="30" t="e">
        <f t="shared" si="16"/>
        <v>#DIV/0!</v>
      </c>
      <c r="J22" s="43" t="e">
        <f t="shared" si="17"/>
        <v>#DIV/0!</v>
      </c>
      <c r="K22" s="161"/>
      <c r="L22" s="43" t="e">
        <f t="shared" si="18"/>
        <v>#DIV/0!</v>
      </c>
      <c r="M22" s="129">
        <f t="shared" si="19"/>
        <v>8.9199774999999999</v>
      </c>
      <c r="N22" s="34">
        <v>1.6299999999999999E-2</v>
      </c>
      <c r="O22" s="35">
        <v>4.5199999999999997E-2</v>
      </c>
      <c r="P22" s="35">
        <v>1.6299999999999999E-2</v>
      </c>
      <c r="Q22" s="8">
        <v>6.6E-3</v>
      </c>
      <c r="R22" s="8">
        <v>8.7099999999999997E-2</v>
      </c>
      <c r="S22" s="8">
        <v>6.6E-3</v>
      </c>
      <c r="T22" s="21" t="e">
        <f t="shared" si="1"/>
        <v>#DIV/0!</v>
      </c>
      <c r="U22" s="22" t="e">
        <f t="shared" si="2"/>
        <v>#DIV/0!</v>
      </c>
      <c r="V22" s="22" t="e">
        <f t="shared" si="3"/>
        <v>#DIV/0!</v>
      </c>
      <c r="W22" s="36">
        <f t="shared" si="4"/>
        <v>0</v>
      </c>
      <c r="X22" s="37">
        <f t="shared" si="5"/>
        <v>0</v>
      </c>
      <c r="Y22" s="37">
        <f t="shared" si="6"/>
        <v>0</v>
      </c>
      <c r="Z22" s="36">
        <f t="shared" si="7"/>
        <v>0</v>
      </c>
      <c r="AA22" s="37">
        <f t="shared" si="8"/>
        <v>0</v>
      </c>
      <c r="AB22" s="37">
        <f t="shared" si="9"/>
        <v>0</v>
      </c>
      <c r="AC22" s="21" t="e">
        <f t="shared" si="10"/>
        <v>#DIV/0!</v>
      </c>
      <c r="AD22" s="22" t="e">
        <f t="shared" si="11"/>
        <v>#DIV/0!</v>
      </c>
      <c r="AE22" s="22" t="e">
        <f t="shared" si="12"/>
        <v>#DIV/0!</v>
      </c>
      <c r="AF22" s="19" t="e">
        <f t="shared" si="20"/>
        <v>#DIV/0!</v>
      </c>
      <c r="AG22" s="19" t="e">
        <f t="shared" si="24"/>
        <v>#DIV/0!</v>
      </c>
    </row>
    <row r="23" spans="1:33">
      <c r="A23" s="2">
        <v>2026</v>
      </c>
      <c r="B23" s="109"/>
      <c r="C23" s="100"/>
      <c r="D23" s="164"/>
      <c r="E23" s="90">
        <f t="shared" si="21"/>
        <v>0</v>
      </c>
      <c r="F23" s="90">
        <f t="shared" si="22"/>
        <v>0</v>
      </c>
      <c r="G23" s="167">
        <f t="shared" si="23"/>
        <v>0</v>
      </c>
      <c r="H23" s="30" t="e">
        <f t="shared" si="15"/>
        <v>#DIV/0!</v>
      </c>
      <c r="I23" s="30" t="e">
        <f t="shared" si="16"/>
        <v>#DIV/0!</v>
      </c>
      <c r="J23" s="43" t="e">
        <f t="shared" si="17"/>
        <v>#DIV/0!</v>
      </c>
      <c r="K23" s="161"/>
      <c r="L23" s="43" t="e">
        <f t="shared" si="18"/>
        <v>#DIV/0!</v>
      </c>
      <c r="M23" s="129">
        <f t="shared" si="19"/>
        <v>8.9199774999999999</v>
      </c>
      <c r="N23" s="34">
        <v>1.6299999999999999E-2</v>
      </c>
      <c r="O23" s="35">
        <v>4.5199999999999997E-2</v>
      </c>
      <c r="P23" s="35">
        <v>1.6299999999999999E-2</v>
      </c>
      <c r="Q23" s="8">
        <v>6.6E-3</v>
      </c>
      <c r="R23" s="8">
        <v>8.7099999999999997E-2</v>
      </c>
      <c r="S23" s="8">
        <v>6.6E-3</v>
      </c>
      <c r="T23" s="21" t="e">
        <f t="shared" si="1"/>
        <v>#DIV/0!</v>
      </c>
      <c r="U23" s="22" t="e">
        <f t="shared" si="2"/>
        <v>#DIV/0!</v>
      </c>
      <c r="V23" s="22" t="e">
        <f t="shared" si="3"/>
        <v>#DIV/0!</v>
      </c>
      <c r="W23" s="36">
        <f t="shared" si="4"/>
        <v>0</v>
      </c>
      <c r="X23" s="37">
        <f t="shared" si="5"/>
        <v>0</v>
      </c>
      <c r="Y23" s="37">
        <f t="shared" si="6"/>
        <v>0</v>
      </c>
      <c r="Z23" s="36">
        <f t="shared" si="7"/>
        <v>0</v>
      </c>
      <c r="AA23" s="37">
        <f t="shared" si="8"/>
        <v>0</v>
      </c>
      <c r="AB23" s="37">
        <f t="shared" si="9"/>
        <v>0</v>
      </c>
      <c r="AC23" s="21" t="e">
        <f t="shared" si="10"/>
        <v>#DIV/0!</v>
      </c>
      <c r="AD23" s="22" t="e">
        <f t="shared" si="11"/>
        <v>#DIV/0!</v>
      </c>
      <c r="AE23" s="22" t="e">
        <f t="shared" si="12"/>
        <v>#DIV/0!</v>
      </c>
      <c r="AF23" s="19" t="e">
        <f t="shared" si="20"/>
        <v>#DIV/0!</v>
      </c>
      <c r="AG23" s="19" t="e">
        <f t="shared" si="24"/>
        <v>#DIV/0!</v>
      </c>
    </row>
    <row r="24" spans="1:33">
      <c r="A24" s="2">
        <v>2027</v>
      </c>
      <c r="B24" s="109"/>
      <c r="C24" s="100"/>
      <c r="D24" s="164"/>
      <c r="E24" s="90">
        <f t="shared" si="21"/>
        <v>0</v>
      </c>
      <c r="F24" s="90">
        <f t="shared" si="22"/>
        <v>0</v>
      </c>
      <c r="G24" s="167">
        <f t="shared" si="23"/>
        <v>0</v>
      </c>
      <c r="H24" s="30" t="e">
        <f t="shared" si="15"/>
        <v>#DIV/0!</v>
      </c>
      <c r="I24" s="30" t="e">
        <f t="shared" si="16"/>
        <v>#DIV/0!</v>
      </c>
      <c r="J24" s="43" t="e">
        <f t="shared" si="17"/>
        <v>#DIV/0!</v>
      </c>
      <c r="K24" s="161"/>
      <c r="L24" s="43" t="e">
        <f t="shared" si="18"/>
        <v>#DIV/0!</v>
      </c>
      <c r="M24" s="129">
        <f t="shared" si="19"/>
        <v>8.9199774999999999</v>
      </c>
      <c r="N24" s="34">
        <v>1.6299999999999999E-2</v>
      </c>
      <c r="O24" s="35">
        <v>4.5199999999999997E-2</v>
      </c>
      <c r="P24" s="35">
        <v>1.6299999999999999E-2</v>
      </c>
      <c r="Q24" s="8">
        <v>6.6E-3</v>
      </c>
      <c r="R24" s="8">
        <v>8.7099999999999997E-2</v>
      </c>
      <c r="S24" s="8">
        <v>6.6E-3</v>
      </c>
      <c r="T24" s="21" t="e">
        <f t="shared" si="1"/>
        <v>#DIV/0!</v>
      </c>
      <c r="U24" s="22" t="e">
        <f t="shared" si="2"/>
        <v>#DIV/0!</v>
      </c>
      <c r="V24" s="22" t="e">
        <f t="shared" si="3"/>
        <v>#DIV/0!</v>
      </c>
      <c r="W24" s="36">
        <f t="shared" si="4"/>
        <v>0</v>
      </c>
      <c r="X24" s="37">
        <f t="shared" si="5"/>
        <v>0</v>
      </c>
      <c r="Y24" s="37">
        <f t="shared" si="6"/>
        <v>0</v>
      </c>
      <c r="Z24" s="36">
        <f t="shared" si="7"/>
        <v>0</v>
      </c>
      <c r="AA24" s="37">
        <f t="shared" si="8"/>
        <v>0</v>
      </c>
      <c r="AB24" s="37">
        <f t="shared" si="9"/>
        <v>0</v>
      </c>
      <c r="AC24" s="21" t="e">
        <f t="shared" si="10"/>
        <v>#DIV/0!</v>
      </c>
      <c r="AD24" s="22" t="e">
        <f t="shared" si="11"/>
        <v>#DIV/0!</v>
      </c>
      <c r="AE24" s="22" t="e">
        <f t="shared" si="12"/>
        <v>#DIV/0!</v>
      </c>
      <c r="AF24" s="19" t="e">
        <f t="shared" si="20"/>
        <v>#DIV/0!</v>
      </c>
      <c r="AG24" s="19" t="e">
        <f t="shared" si="24"/>
        <v>#DIV/0!</v>
      </c>
    </row>
    <row r="25" spans="1:33">
      <c r="A25" s="2">
        <v>2028</v>
      </c>
      <c r="B25" s="109"/>
      <c r="C25" s="100"/>
      <c r="D25" s="164"/>
      <c r="E25" s="90">
        <f t="shared" si="21"/>
        <v>0</v>
      </c>
      <c r="F25" s="90">
        <f t="shared" si="22"/>
        <v>0</v>
      </c>
      <c r="G25" s="167">
        <f t="shared" si="23"/>
        <v>0</v>
      </c>
      <c r="H25" s="30" t="e">
        <f t="shared" si="15"/>
        <v>#DIV/0!</v>
      </c>
      <c r="I25" s="30" t="e">
        <f t="shared" si="16"/>
        <v>#DIV/0!</v>
      </c>
      <c r="J25" s="43" t="e">
        <f t="shared" si="17"/>
        <v>#DIV/0!</v>
      </c>
      <c r="K25" s="161"/>
      <c r="L25" s="43" t="e">
        <f t="shared" si="18"/>
        <v>#DIV/0!</v>
      </c>
      <c r="M25" s="129">
        <f t="shared" si="19"/>
        <v>8.9199774999999999</v>
      </c>
      <c r="N25" s="34">
        <v>1.6299999999999999E-2</v>
      </c>
      <c r="O25" s="35">
        <v>4.5199999999999997E-2</v>
      </c>
      <c r="P25" s="35">
        <v>1.6299999999999999E-2</v>
      </c>
      <c r="Q25" s="8">
        <v>6.6E-3</v>
      </c>
      <c r="R25" s="8">
        <v>8.7099999999999997E-2</v>
      </c>
      <c r="S25" s="8">
        <v>6.6E-3</v>
      </c>
      <c r="T25" s="21" t="e">
        <f t="shared" si="1"/>
        <v>#DIV/0!</v>
      </c>
      <c r="U25" s="22" t="e">
        <f t="shared" si="2"/>
        <v>#DIV/0!</v>
      </c>
      <c r="V25" s="22" t="e">
        <f t="shared" si="3"/>
        <v>#DIV/0!</v>
      </c>
      <c r="W25" s="36">
        <f t="shared" si="4"/>
        <v>0</v>
      </c>
      <c r="X25" s="37">
        <f t="shared" si="5"/>
        <v>0</v>
      </c>
      <c r="Y25" s="37">
        <f t="shared" si="6"/>
        <v>0</v>
      </c>
      <c r="Z25" s="36">
        <f t="shared" si="7"/>
        <v>0</v>
      </c>
      <c r="AA25" s="37">
        <f t="shared" si="8"/>
        <v>0</v>
      </c>
      <c r="AB25" s="37">
        <f t="shared" si="9"/>
        <v>0</v>
      </c>
      <c r="AC25" s="21" t="e">
        <f t="shared" si="10"/>
        <v>#DIV/0!</v>
      </c>
      <c r="AD25" s="22" t="e">
        <f t="shared" si="11"/>
        <v>#DIV/0!</v>
      </c>
      <c r="AE25" s="22" t="e">
        <f t="shared" si="12"/>
        <v>#DIV/0!</v>
      </c>
      <c r="AF25" s="19" t="e">
        <f t="shared" si="20"/>
        <v>#DIV/0!</v>
      </c>
      <c r="AG25" s="19" t="e">
        <f t="shared" si="24"/>
        <v>#DIV/0!</v>
      </c>
    </row>
    <row r="26" spans="1:33">
      <c r="A26" s="2">
        <v>2029</v>
      </c>
      <c r="B26" s="109"/>
      <c r="C26" s="100"/>
      <c r="D26" s="164"/>
      <c r="E26" s="90">
        <f t="shared" si="21"/>
        <v>0</v>
      </c>
      <c r="F26" s="90">
        <f t="shared" si="22"/>
        <v>0</v>
      </c>
      <c r="G26" s="167">
        <f t="shared" si="23"/>
        <v>0</v>
      </c>
      <c r="H26" s="30" t="e">
        <f t="shared" si="15"/>
        <v>#DIV/0!</v>
      </c>
      <c r="I26" s="30" t="e">
        <f t="shared" si="16"/>
        <v>#DIV/0!</v>
      </c>
      <c r="J26" s="43" t="e">
        <f t="shared" si="17"/>
        <v>#DIV/0!</v>
      </c>
      <c r="K26" s="161"/>
      <c r="L26" s="43" t="e">
        <f t="shared" si="18"/>
        <v>#DIV/0!</v>
      </c>
      <c r="M26" s="129">
        <f t="shared" si="19"/>
        <v>8.9199774999999999</v>
      </c>
      <c r="N26" s="34">
        <v>1.6299999999999999E-2</v>
      </c>
      <c r="O26" s="35">
        <v>4.5199999999999997E-2</v>
      </c>
      <c r="P26" s="35">
        <v>1.6299999999999999E-2</v>
      </c>
      <c r="Q26" s="8">
        <v>6.6E-3</v>
      </c>
      <c r="R26" s="8">
        <v>8.7099999999999997E-2</v>
      </c>
      <c r="S26" s="8">
        <v>6.6E-3</v>
      </c>
      <c r="T26" s="21" t="e">
        <f t="shared" si="1"/>
        <v>#DIV/0!</v>
      </c>
      <c r="U26" s="22" t="e">
        <f t="shared" si="2"/>
        <v>#DIV/0!</v>
      </c>
      <c r="V26" s="22" t="e">
        <f t="shared" si="3"/>
        <v>#DIV/0!</v>
      </c>
      <c r="W26" s="36">
        <f t="shared" si="4"/>
        <v>0</v>
      </c>
      <c r="X26" s="37">
        <f t="shared" si="5"/>
        <v>0</v>
      </c>
      <c r="Y26" s="37">
        <f t="shared" si="6"/>
        <v>0</v>
      </c>
      <c r="Z26" s="36">
        <f t="shared" si="7"/>
        <v>0</v>
      </c>
      <c r="AA26" s="37">
        <f t="shared" si="8"/>
        <v>0</v>
      </c>
      <c r="AB26" s="37">
        <f t="shared" si="9"/>
        <v>0</v>
      </c>
      <c r="AC26" s="21" t="e">
        <f t="shared" si="10"/>
        <v>#DIV/0!</v>
      </c>
      <c r="AD26" s="22" t="e">
        <f t="shared" si="11"/>
        <v>#DIV/0!</v>
      </c>
      <c r="AE26" s="22" t="e">
        <f t="shared" si="12"/>
        <v>#DIV/0!</v>
      </c>
      <c r="AF26" s="19" t="e">
        <f t="shared" si="20"/>
        <v>#DIV/0!</v>
      </c>
      <c r="AG26" s="19" t="e">
        <f t="shared" si="24"/>
        <v>#DIV/0!</v>
      </c>
    </row>
    <row r="27" spans="1:33">
      <c r="A27" s="24">
        <v>2030</v>
      </c>
      <c r="B27" s="111"/>
      <c r="C27" s="112"/>
      <c r="D27" s="165"/>
      <c r="E27" s="168">
        <f t="shared" si="21"/>
        <v>0</v>
      </c>
      <c r="F27" s="168">
        <f t="shared" si="22"/>
        <v>0</v>
      </c>
      <c r="G27" s="169">
        <f t="shared" si="23"/>
        <v>0</v>
      </c>
      <c r="H27" s="96" t="e">
        <f t="shared" si="15"/>
        <v>#DIV/0!</v>
      </c>
      <c r="I27" s="96" t="e">
        <f t="shared" si="16"/>
        <v>#DIV/0!</v>
      </c>
      <c r="J27" s="89" t="e">
        <f t="shared" si="17"/>
        <v>#DIV/0!</v>
      </c>
      <c r="K27" s="162"/>
      <c r="L27" s="89" t="e">
        <f t="shared" si="18"/>
        <v>#DIV/0!</v>
      </c>
      <c r="M27" s="130">
        <f t="shared" si="19"/>
        <v>8.9199774999999999</v>
      </c>
      <c r="N27" s="70">
        <v>1.6299999999999999E-2</v>
      </c>
      <c r="O27" s="71">
        <v>4.5199999999999997E-2</v>
      </c>
      <c r="P27" s="71">
        <v>1.6299999999999999E-2</v>
      </c>
      <c r="Q27" s="71">
        <v>6.6E-3</v>
      </c>
      <c r="R27" s="71">
        <v>8.7099999999999997E-2</v>
      </c>
      <c r="S27" s="71">
        <v>6.6E-3</v>
      </c>
      <c r="T27" s="68" t="e">
        <f t="shared" si="1"/>
        <v>#DIV/0!</v>
      </c>
      <c r="U27" s="69" t="e">
        <f t="shared" si="2"/>
        <v>#DIV/0!</v>
      </c>
      <c r="V27" s="69" t="e">
        <f t="shared" si="3"/>
        <v>#DIV/0!</v>
      </c>
      <c r="W27" s="72">
        <f t="shared" si="4"/>
        <v>0</v>
      </c>
      <c r="X27" s="51">
        <f t="shared" si="5"/>
        <v>0</v>
      </c>
      <c r="Y27" s="51">
        <f t="shared" si="6"/>
        <v>0</v>
      </c>
      <c r="Z27" s="72">
        <f t="shared" si="7"/>
        <v>0</v>
      </c>
      <c r="AA27" s="51">
        <f t="shared" si="8"/>
        <v>0</v>
      </c>
      <c r="AB27" s="51">
        <f t="shared" si="9"/>
        <v>0</v>
      </c>
      <c r="AC27" s="68" t="e">
        <f t="shared" si="10"/>
        <v>#DIV/0!</v>
      </c>
      <c r="AD27" s="69" t="e">
        <f t="shared" si="11"/>
        <v>#DIV/0!</v>
      </c>
      <c r="AE27" s="69" t="e">
        <f t="shared" si="12"/>
        <v>#DIV/0!</v>
      </c>
      <c r="AF27" s="50" t="e">
        <f t="shared" si="20"/>
        <v>#DIV/0!</v>
      </c>
      <c r="AG27" s="50" t="e">
        <f t="shared" si="24"/>
        <v>#DIV/0!</v>
      </c>
    </row>
    <row r="28" spans="1:33">
      <c r="A28" s="113" t="s">
        <v>94</v>
      </c>
      <c r="E28" s="115"/>
      <c r="F28" s="115"/>
      <c r="G28" s="116"/>
    </row>
    <row r="29" spans="1:33">
      <c r="A29" s="57" t="s">
        <v>99</v>
      </c>
      <c r="B29" s="114"/>
      <c r="C29" s="115"/>
      <c r="D29" s="115"/>
      <c r="E29" s="115"/>
      <c r="F29" s="115"/>
      <c r="G29" s="116"/>
      <c r="H29" s="220" t="s">
        <v>142</v>
      </c>
      <c r="I29" s="221"/>
      <c r="J29" s="222"/>
      <c r="K29" s="158"/>
      <c r="L29" s="185"/>
      <c r="M29" s="186">
        <v>1</v>
      </c>
      <c r="N29" s="198" t="s">
        <v>172</v>
      </c>
      <c r="O29" s="231"/>
      <c r="P29" s="231"/>
      <c r="Q29" s="231"/>
      <c r="R29" s="231"/>
      <c r="S29" s="231"/>
      <c r="T29" s="114"/>
      <c r="U29" s="115"/>
      <c r="V29" s="115"/>
      <c r="W29" s="114"/>
      <c r="X29" s="115"/>
      <c r="Y29" s="115"/>
      <c r="Z29" s="114"/>
      <c r="AA29" s="115"/>
      <c r="AB29" s="115"/>
      <c r="AC29" s="114"/>
      <c r="AD29" s="115"/>
      <c r="AE29" s="115"/>
      <c r="AF29" s="116"/>
      <c r="AG29" s="117"/>
    </row>
    <row r="30" spans="1:33">
      <c r="P30" s="178"/>
      <c r="Q30" s="178"/>
    </row>
  </sheetData>
  <mergeCells count="14">
    <mergeCell ref="H29:J29"/>
    <mergeCell ref="AC3:AE3"/>
    <mergeCell ref="M2:S2"/>
    <mergeCell ref="T2:AG2"/>
    <mergeCell ref="B3:D3"/>
    <mergeCell ref="H3:J3"/>
    <mergeCell ref="N3:P3"/>
    <mergeCell ref="Q3:S3"/>
    <mergeCell ref="T3:V3"/>
    <mergeCell ref="W3:Y3"/>
    <mergeCell ref="Z3:AB3"/>
    <mergeCell ref="N29:S29"/>
    <mergeCell ref="B2:L2"/>
    <mergeCell ref="E3:G3"/>
  </mergeCells>
  <hyperlinks>
    <hyperlink ref="A28" location="Map!A4" display="Map"/>
    <hyperlink ref="M29" location="'Note &amp; Reference'!A2" display="'Note &amp; Reference'!A2"/>
    <hyperlink ref="N29" location="'Note &amp; Reference'!A5" display="4, also refer to Appendix session 3"/>
    <hyperlink ref="N29:P29" location="'Note_&amp;_Reference'!A5" display="'Note_&amp;_Reference'!A5"/>
    <hyperlink ref="O29" location="'Note &amp; Reference'!A5" display="'Note &amp; Reference'!A5"/>
    <hyperlink ref="P29" location="'Note &amp; Reference'!A5" display="'Note &amp; Reference'!A5"/>
    <hyperlink ref="Q29" location="'Note &amp; Reference'!A5" display="'Note &amp; Reference'!A5"/>
    <hyperlink ref="R29" location="'Note &amp; Reference'!A5" display="'Note &amp; Reference'!A5"/>
    <hyperlink ref="S29" location="'Note &amp; Reference'!A5" display="'Note &amp; Reference'!A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5" sqref="C5"/>
    </sheetView>
  </sheetViews>
  <sheetFormatPr defaultColWidth="8.88671875" defaultRowHeight="13.8"/>
  <cols>
    <col min="1" max="1" width="18.6640625" style="2" customWidth="1"/>
    <col min="2" max="2" width="20.88671875" style="2" customWidth="1"/>
    <col min="3" max="3" width="15.88671875" style="2" customWidth="1"/>
    <col min="4" max="4" width="13.88671875" style="2" customWidth="1"/>
    <col min="5" max="5" width="23.6640625" style="2" customWidth="1"/>
    <col min="6" max="7" width="19.88671875" style="2" customWidth="1"/>
    <col min="8" max="8" width="22.88671875" style="2" customWidth="1"/>
    <col min="9" max="10" width="18.6640625" style="2" customWidth="1"/>
    <col min="11" max="12" width="18.88671875" style="2" customWidth="1"/>
    <col min="13" max="16384" width="8.88671875" style="2"/>
  </cols>
  <sheetData>
    <row r="1" spans="1:13" ht="16.2">
      <c r="A1" s="47" t="s">
        <v>38</v>
      </c>
      <c r="B1" s="47" t="s">
        <v>44</v>
      </c>
      <c r="C1" s="56" t="s">
        <v>16</v>
      </c>
      <c r="D1" s="56" t="s">
        <v>8</v>
      </c>
      <c r="E1" s="56" t="s">
        <v>13</v>
      </c>
      <c r="F1" s="56" t="s">
        <v>11</v>
      </c>
      <c r="G1" s="56" t="s">
        <v>45</v>
      </c>
      <c r="H1" s="56" t="s">
        <v>15</v>
      </c>
      <c r="I1" s="56" t="s">
        <v>48</v>
      </c>
      <c r="J1" s="56" t="s">
        <v>49</v>
      </c>
      <c r="K1" s="56" t="s">
        <v>46</v>
      </c>
      <c r="L1" s="48" t="s">
        <v>47</v>
      </c>
    </row>
    <row r="2" spans="1:13">
      <c r="A2" s="20" t="s">
        <v>65</v>
      </c>
      <c r="B2" s="20" t="s">
        <v>14</v>
      </c>
      <c r="C2" s="24" t="s">
        <v>9</v>
      </c>
      <c r="D2" s="24" t="s">
        <v>10</v>
      </c>
      <c r="E2" s="24" t="s">
        <v>12</v>
      </c>
      <c r="F2" s="24" t="s">
        <v>12</v>
      </c>
      <c r="G2" s="24" t="s">
        <v>14</v>
      </c>
      <c r="H2" s="24" t="s">
        <v>9</v>
      </c>
      <c r="I2" s="24" t="s">
        <v>17</v>
      </c>
      <c r="J2" s="24" t="s">
        <v>17</v>
      </c>
      <c r="K2" s="24" t="s">
        <v>18</v>
      </c>
      <c r="L2" s="25" t="s">
        <v>18</v>
      </c>
    </row>
    <row r="3" spans="1:13">
      <c r="A3" s="11"/>
      <c r="B3" s="42" t="e">
        <f t="shared" ref="B3:B13" si="0">G3+K3/1000*21+L3/1000*310</f>
        <v>#DIV/0!</v>
      </c>
      <c r="C3" s="99"/>
      <c r="D3" s="99"/>
      <c r="E3" s="37" t="e">
        <f>C3*2/D3</f>
        <v>#DIV/0!</v>
      </c>
      <c r="F3" s="37" t="e">
        <f>E3*235</f>
        <v>#DIV/0!</v>
      </c>
      <c r="G3" s="28" t="e">
        <f>F3*8.92</f>
        <v>#DIV/0!</v>
      </c>
      <c r="H3" s="13">
        <f>C3*2*235</f>
        <v>0</v>
      </c>
      <c r="I3" s="37">
        <v>3.1E-2</v>
      </c>
      <c r="J3" s="37">
        <v>3.2000000000000001E-2</v>
      </c>
      <c r="K3" s="49">
        <f t="shared" ref="K3:K13" si="1">H3*I3</f>
        <v>0</v>
      </c>
      <c r="L3" s="54">
        <f t="shared" ref="L3:L13" si="2">H3*J3</f>
        <v>0</v>
      </c>
    </row>
    <row r="4" spans="1:13">
      <c r="A4" s="11"/>
      <c r="B4" s="42" t="e">
        <f t="shared" si="0"/>
        <v>#DIV/0!</v>
      </c>
      <c r="C4" s="99"/>
      <c r="D4" s="99"/>
      <c r="E4" s="37" t="e">
        <f>C4*2/D4</f>
        <v>#DIV/0!</v>
      </c>
      <c r="F4" s="37" t="e">
        <f t="shared" ref="F4:F13" si="3">E4*235</f>
        <v>#DIV/0!</v>
      </c>
      <c r="G4" s="28" t="e">
        <f t="shared" ref="G4:G13" si="4">F4*8.92</f>
        <v>#DIV/0!</v>
      </c>
      <c r="H4" s="13">
        <f t="shared" ref="H4:H13" si="5">C4*2*235</f>
        <v>0</v>
      </c>
      <c r="I4" s="37">
        <v>3.1E-2</v>
      </c>
      <c r="J4" s="37">
        <v>3.2000000000000001E-2</v>
      </c>
      <c r="K4" s="49">
        <f t="shared" si="1"/>
        <v>0</v>
      </c>
      <c r="L4" s="54">
        <f t="shared" si="2"/>
        <v>0</v>
      </c>
    </row>
    <row r="5" spans="1:13">
      <c r="A5" s="11"/>
      <c r="B5" s="42" t="e">
        <f t="shared" si="0"/>
        <v>#DIV/0!</v>
      </c>
      <c r="C5" s="99"/>
      <c r="D5" s="99"/>
      <c r="E5" s="37" t="e">
        <f t="shared" ref="E5:E13" si="6">C5*2/D5</f>
        <v>#DIV/0!</v>
      </c>
      <c r="F5" s="37" t="e">
        <f t="shared" si="3"/>
        <v>#DIV/0!</v>
      </c>
      <c r="G5" s="28" t="e">
        <f t="shared" si="4"/>
        <v>#DIV/0!</v>
      </c>
      <c r="H5" s="13">
        <f t="shared" si="5"/>
        <v>0</v>
      </c>
      <c r="I5" s="37">
        <v>3.1E-2</v>
      </c>
      <c r="J5" s="37">
        <v>3.2000000000000001E-2</v>
      </c>
      <c r="K5" s="49">
        <f t="shared" si="1"/>
        <v>0</v>
      </c>
      <c r="L5" s="54">
        <f t="shared" si="2"/>
        <v>0</v>
      </c>
    </row>
    <row r="6" spans="1:13">
      <c r="A6" s="11"/>
      <c r="B6" s="42" t="e">
        <f t="shared" si="0"/>
        <v>#DIV/0!</v>
      </c>
      <c r="C6" s="99"/>
      <c r="D6" s="99"/>
      <c r="E6" s="37" t="e">
        <f t="shared" si="6"/>
        <v>#DIV/0!</v>
      </c>
      <c r="F6" s="37" t="e">
        <f t="shared" si="3"/>
        <v>#DIV/0!</v>
      </c>
      <c r="G6" s="28" t="e">
        <f t="shared" si="4"/>
        <v>#DIV/0!</v>
      </c>
      <c r="H6" s="13">
        <f t="shared" si="5"/>
        <v>0</v>
      </c>
      <c r="I6" s="37">
        <v>3.1E-2</v>
      </c>
      <c r="J6" s="37">
        <v>3.2000000000000001E-2</v>
      </c>
      <c r="K6" s="49">
        <f t="shared" si="1"/>
        <v>0</v>
      </c>
      <c r="L6" s="54">
        <f t="shared" si="2"/>
        <v>0</v>
      </c>
    </row>
    <row r="7" spans="1:13">
      <c r="A7" s="11"/>
      <c r="B7" s="42" t="e">
        <f t="shared" si="0"/>
        <v>#DIV/0!</v>
      </c>
      <c r="C7" s="99"/>
      <c r="D7" s="99"/>
      <c r="E7" s="37" t="e">
        <f t="shared" si="6"/>
        <v>#DIV/0!</v>
      </c>
      <c r="F7" s="37" t="e">
        <f t="shared" si="3"/>
        <v>#DIV/0!</v>
      </c>
      <c r="G7" s="28" t="e">
        <f t="shared" si="4"/>
        <v>#DIV/0!</v>
      </c>
      <c r="H7" s="13">
        <f t="shared" si="5"/>
        <v>0</v>
      </c>
      <c r="I7" s="37">
        <v>3.1E-2</v>
      </c>
      <c r="J7" s="37">
        <v>3.2000000000000001E-2</v>
      </c>
      <c r="K7" s="49">
        <f t="shared" si="1"/>
        <v>0</v>
      </c>
      <c r="L7" s="54">
        <f t="shared" si="2"/>
        <v>0</v>
      </c>
    </row>
    <row r="8" spans="1:13">
      <c r="A8" s="11"/>
      <c r="B8" s="42" t="e">
        <f t="shared" si="0"/>
        <v>#DIV/0!</v>
      </c>
      <c r="C8" s="99"/>
      <c r="D8" s="99"/>
      <c r="E8" s="37" t="e">
        <f t="shared" si="6"/>
        <v>#DIV/0!</v>
      </c>
      <c r="F8" s="37" t="e">
        <f t="shared" si="3"/>
        <v>#DIV/0!</v>
      </c>
      <c r="G8" s="28" t="e">
        <f t="shared" si="4"/>
        <v>#DIV/0!</v>
      </c>
      <c r="H8" s="13">
        <f t="shared" si="5"/>
        <v>0</v>
      </c>
      <c r="I8" s="37">
        <v>3.1E-2</v>
      </c>
      <c r="J8" s="37">
        <v>3.2000000000000001E-2</v>
      </c>
      <c r="K8" s="49">
        <f t="shared" si="1"/>
        <v>0</v>
      </c>
      <c r="L8" s="54">
        <f t="shared" si="2"/>
        <v>0</v>
      </c>
    </row>
    <row r="9" spans="1:13">
      <c r="A9" s="11"/>
      <c r="B9" s="42" t="e">
        <f t="shared" si="0"/>
        <v>#DIV/0!</v>
      </c>
      <c r="C9" s="99"/>
      <c r="D9" s="99"/>
      <c r="E9" s="37" t="e">
        <f t="shared" si="6"/>
        <v>#DIV/0!</v>
      </c>
      <c r="F9" s="37" t="e">
        <f t="shared" si="3"/>
        <v>#DIV/0!</v>
      </c>
      <c r="G9" s="28" t="e">
        <f t="shared" si="4"/>
        <v>#DIV/0!</v>
      </c>
      <c r="H9" s="13">
        <f t="shared" si="5"/>
        <v>0</v>
      </c>
      <c r="I9" s="37">
        <v>3.1E-2</v>
      </c>
      <c r="J9" s="37">
        <v>3.2000000000000001E-2</v>
      </c>
      <c r="K9" s="49">
        <f t="shared" si="1"/>
        <v>0</v>
      </c>
      <c r="L9" s="54">
        <f t="shared" si="2"/>
        <v>0</v>
      </c>
    </row>
    <row r="10" spans="1:13">
      <c r="A10" s="11"/>
      <c r="B10" s="42" t="e">
        <f t="shared" si="0"/>
        <v>#DIV/0!</v>
      </c>
      <c r="C10" s="99"/>
      <c r="D10" s="99"/>
      <c r="E10" s="37" t="e">
        <f t="shared" si="6"/>
        <v>#DIV/0!</v>
      </c>
      <c r="F10" s="37" t="e">
        <f t="shared" si="3"/>
        <v>#DIV/0!</v>
      </c>
      <c r="G10" s="28" t="e">
        <f t="shared" si="4"/>
        <v>#DIV/0!</v>
      </c>
      <c r="H10" s="13">
        <f t="shared" si="5"/>
        <v>0</v>
      </c>
      <c r="I10" s="37">
        <v>3.1E-2</v>
      </c>
      <c r="J10" s="37">
        <v>3.2000000000000001E-2</v>
      </c>
      <c r="K10" s="49">
        <f t="shared" si="1"/>
        <v>0</v>
      </c>
      <c r="L10" s="54">
        <f t="shared" si="2"/>
        <v>0</v>
      </c>
    </row>
    <row r="11" spans="1:13">
      <c r="A11" s="11"/>
      <c r="B11" s="42" t="e">
        <f t="shared" si="0"/>
        <v>#DIV/0!</v>
      </c>
      <c r="C11" s="99"/>
      <c r="D11" s="99"/>
      <c r="E11" s="37" t="e">
        <f t="shared" si="6"/>
        <v>#DIV/0!</v>
      </c>
      <c r="F11" s="37" t="e">
        <f t="shared" si="3"/>
        <v>#DIV/0!</v>
      </c>
      <c r="G11" s="28" t="e">
        <f t="shared" si="4"/>
        <v>#DIV/0!</v>
      </c>
      <c r="H11" s="13">
        <f t="shared" si="5"/>
        <v>0</v>
      </c>
      <c r="I11" s="37">
        <v>3.1E-2</v>
      </c>
      <c r="J11" s="37">
        <v>3.2000000000000001E-2</v>
      </c>
      <c r="K11" s="49">
        <f t="shared" si="1"/>
        <v>0</v>
      </c>
      <c r="L11" s="54">
        <f t="shared" si="2"/>
        <v>0</v>
      </c>
    </row>
    <row r="12" spans="1:13">
      <c r="A12" s="11"/>
      <c r="B12" s="42" t="e">
        <f t="shared" si="0"/>
        <v>#DIV/0!</v>
      </c>
      <c r="C12" s="102"/>
      <c r="D12" s="99"/>
      <c r="E12" s="37" t="e">
        <f t="shared" si="6"/>
        <v>#DIV/0!</v>
      </c>
      <c r="F12" s="37" t="e">
        <f t="shared" si="3"/>
        <v>#DIV/0!</v>
      </c>
      <c r="G12" s="28" t="e">
        <f t="shared" si="4"/>
        <v>#DIV/0!</v>
      </c>
      <c r="H12" s="13">
        <f t="shared" si="5"/>
        <v>0</v>
      </c>
      <c r="I12" s="37">
        <v>3.1E-2</v>
      </c>
      <c r="J12" s="37">
        <v>3.2000000000000001E-2</v>
      </c>
      <c r="K12" s="49">
        <f t="shared" si="1"/>
        <v>0</v>
      </c>
      <c r="L12" s="54">
        <f t="shared" si="2"/>
        <v>0</v>
      </c>
    </row>
    <row r="13" spans="1:13">
      <c r="A13" s="25"/>
      <c r="B13" s="60" t="e">
        <f t="shared" si="0"/>
        <v>#DIV/0!</v>
      </c>
      <c r="C13" s="103"/>
      <c r="D13" s="105"/>
      <c r="E13" s="51" t="e">
        <f t="shared" si="6"/>
        <v>#DIV/0!</v>
      </c>
      <c r="F13" s="51" t="e">
        <f t="shared" si="3"/>
        <v>#DIV/0!</v>
      </c>
      <c r="G13" s="52" t="e">
        <f t="shared" si="4"/>
        <v>#DIV/0!</v>
      </c>
      <c r="H13" s="24">
        <f t="shared" si="5"/>
        <v>0</v>
      </c>
      <c r="I13" s="51">
        <v>3.1E-2</v>
      </c>
      <c r="J13" s="51">
        <v>3.2000000000000001E-2</v>
      </c>
      <c r="K13" s="53">
        <f t="shared" si="1"/>
        <v>0</v>
      </c>
      <c r="L13" s="55">
        <f t="shared" si="2"/>
        <v>0</v>
      </c>
    </row>
    <row r="14" spans="1:13">
      <c r="A14" s="25" t="s">
        <v>0</v>
      </c>
      <c r="B14" s="50" t="e">
        <f>SUM(B3:B13)</f>
        <v>#DIV/0!</v>
      </c>
      <c r="C14" s="24"/>
      <c r="D14" s="24"/>
      <c r="E14" s="51"/>
      <c r="F14" s="51"/>
      <c r="G14" s="52"/>
      <c r="H14" s="24"/>
      <c r="I14" s="51"/>
      <c r="J14" s="51"/>
      <c r="K14" s="53"/>
      <c r="L14" s="55"/>
    </row>
    <row r="15" spans="1:13">
      <c r="A15" s="113" t="s">
        <v>94</v>
      </c>
      <c r="B15" s="3"/>
      <c r="E15" s="7"/>
      <c r="F15" s="7"/>
      <c r="G15" s="5"/>
      <c r="I15" s="7"/>
      <c r="J15" s="7"/>
      <c r="K15" s="9"/>
      <c r="L15" s="146"/>
    </row>
    <row r="16" spans="1:13">
      <c r="A16" s="183" t="s">
        <v>99</v>
      </c>
      <c r="B16" s="80">
        <v>3</v>
      </c>
      <c r="C16" s="184"/>
      <c r="D16" s="184"/>
      <c r="E16" s="148" t="s">
        <v>147</v>
      </c>
      <c r="F16" s="149" t="s">
        <v>148</v>
      </c>
      <c r="G16" s="80">
        <v>1</v>
      </c>
      <c r="H16" s="184"/>
      <c r="I16" s="198">
        <v>5</v>
      </c>
      <c r="J16" s="199"/>
      <c r="K16" s="133"/>
      <c r="L16" s="147"/>
      <c r="M16" s="150"/>
    </row>
    <row r="17" spans="1:10">
      <c r="B17" s="3"/>
      <c r="E17" s="7"/>
      <c r="I17" s="7"/>
      <c r="J17" s="7"/>
    </row>
    <row r="18" spans="1:10">
      <c r="A18" s="4"/>
      <c r="E18" s="7"/>
    </row>
    <row r="19" spans="1:10">
      <c r="A19" s="4"/>
    </row>
  </sheetData>
  <mergeCells count="1">
    <mergeCell ref="I16:J16"/>
  </mergeCells>
  <hyperlinks>
    <hyperlink ref="A15" location="Map!A4" display="Map"/>
    <hyperlink ref="G16" location="'Note &amp; Reference'!A2" display="'Note &amp; Reference'!A2"/>
    <hyperlink ref="I16:J16" location="'Note_&amp;_Reference'!A6" display="'Note_&amp;_Reference'!A6"/>
    <hyperlink ref="B16" location="'Note &amp; Reference'!A4" display="'Note &amp; Reference'!A4"/>
    <hyperlink ref="I16" location="'Note &amp; Reference'!A6" display="'Note &amp; Reference'!A6"/>
    <hyperlink ref="J16" location="'Note &amp; Reference'!A6" display="'Note &amp; Reference'!A6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F28" sqref="F28"/>
    </sheetView>
  </sheetViews>
  <sheetFormatPr defaultColWidth="10.6640625" defaultRowHeight="13.8"/>
  <cols>
    <col min="1" max="1" width="10.6640625" style="1"/>
    <col min="2" max="2" width="10.6640625" style="41"/>
    <col min="3" max="5" width="10.6640625" style="1"/>
    <col min="6" max="6" width="10.6640625" style="40"/>
    <col min="7" max="10" width="10.6640625" style="1"/>
    <col min="11" max="11" width="10.6640625" style="40"/>
    <col min="12" max="16" width="10.6640625" style="1"/>
    <col min="17" max="17" width="10.6640625" style="44"/>
    <col min="18" max="16384" width="10.6640625" style="1"/>
  </cols>
  <sheetData>
    <row r="1" spans="1:17" s="13" customFormat="1">
      <c r="A1" s="15" t="s">
        <v>27</v>
      </c>
      <c r="P1" s="24"/>
    </row>
    <row r="2" spans="1:17" s="2" customFormat="1" ht="16.2">
      <c r="B2" s="219" t="s">
        <v>24</v>
      </c>
      <c r="C2" s="219"/>
      <c r="D2" s="219"/>
      <c r="E2" s="219"/>
      <c r="F2" s="219"/>
      <c r="G2" s="195" t="s">
        <v>60</v>
      </c>
      <c r="H2" s="196"/>
      <c r="I2" s="196"/>
      <c r="J2" s="196"/>
      <c r="K2" s="197"/>
      <c r="L2" s="219" t="s">
        <v>59</v>
      </c>
      <c r="M2" s="219"/>
      <c r="N2" s="219"/>
      <c r="O2" s="219"/>
      <c r="P2" s="219"/>
      <c r="Q2" s="219"/>
    </row>
    <row r="3" spans="1:17" s="2" customFormat="1">
      <c r="B3" s="12" t="s">
        <v>4</v>
      </c>
      <c r="C3" s="2" t="s">
        <v>1</v>
      </c>
      <c r="D3" s="2" t="s">
        <v>2</v>
      </c>
      <c r="E3" s="2" t="s">
        <v>3</v>
      </c>
      <c r="F3" s="11" t="s">
        <v>5</v>
      </c>
      <c r="G3" s="2" t="s">
        <v>4</v>
      </c>
      <c r="H3" s="2" t="s">
        <v>1</v>
      </c>
      <c r="I3" s="2" t="s">
        <v>2</v>
      </c>
      <c r="J3" s="2" t="s">
        <v>3</v>
      </c>
      <c r="K3" s="11" t="s">
        <v>5</v>
      </c>
      <c r="L3" s="2" t="s">
        <v>4</v>
      </c>
      <c r="M3" s="2" t="s">
        <v>1</v>
      </c>
      <c r="N3" s="2" t="s">
        <v>2</v>
      </c>
      <c r="O3" s="2" t="s">
        <v>3</v>
      </c>
      <c r="P3" s="2" t="s">
        <v>5</v>
      </c>
      <c r="Q3" s="42" t="s">
        <v>0</v>
      </c>
    </row>
    <row r="4" spans="1:17" s="2" customFormat="1">
      <c r="A4" s="2">
        <v>2008</v>
      </c>
      <c r="B4" s="122"/>
      <c r="C4" s="123"/>
      <c r="D4" s="123"/>
      <c r="E4" s="123"/>
      <c r="F4" s="124"/>
      <c r="G4" s="176">
        <v>0.375</v>
      </c>
      <c r="H4" s="176">
        <v>0.188</v>
      </c>
      <c r="I4" s="177">
        <v>0.375</v>
      </c>
      <c r="J4" s="176">
        <v>0.107</v>
      </c>
      <c r="K4" s="131">
        <v>0.185</v>
      </c>
      <c r="L4" s="3">
        <f t="shared" ref="L4:P8" si="0">B4*G4</f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9">
        <f>SUM(L4:P4)</f>
        <v>0</v>
      </c>
    </row>
    <row r="5" spans="1:17" s="2" customFormat="1">
      <c r="A5" s="2">
        <v>2009</v>
      </c>
      <c r="B5" s="122"/>
      <c r="C5" s="123"/>
      <c r="D5" s="123"/>
      <c r="E5" s="123"/>
      <c r="F5" s="124"/>
      <c r="G5" s="176">
        <v>0.375</v>
      </c>
      <c r="H5" s="176">
        <v>0.188</v>
      </c>
      <c r="I5" s="177">
        <v>0.375</v>
      </c>
      <c r="J5" s="176">
        <v>0.107</v>
      </c>
      <c r="K5" s="131">
        <v>0.185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19">
        <f t="shared" ref="Q5:Q8" si="1">SUM(L5:P5)</f>
        <v>0</v>
      </c>
    </row>
    <row r="6" spans="1:17" s="2" customFormat="1">
      <c r="A6" s="2">
        <v>2010</v>
      </c>
      <c r="B6" s="122"/>
      <c r="C6" s="123"/>
      <c r="D6" s="123"/>
      <c r="E6" s="123"/>
      <c r="F6" s="124"/>
      <c r="G6" s="176">
        <v>0.375</v>
      </c>
      <c r="H6" s="176">
        <v>0.188</v>
      </c>
      <c r="I6" s="177">
        <v>0.375</v>
      </c>
      <c r="J6" s="176">
        <v>0.107</v>
      </c>
      <c r="K6" s="131">
        <v>0.185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19">
        <f t="shared" si="1"/>
        <v>0</v>
      </c>
    </row>
    <row r="7" spans="1:17" s="2" customFormat="1">
      <c r="A7" s="2">
        <v>2011</v>
      </c>
      <c r="B7" s="122"/>
      <c r="C7" s="123"/>
      <c r="D7" s="123"/>
      <c r="E7" s="123"/>
      <c r="F7" s="124"/>
      <c r="G7" s="176">
        <v>0.375</v>
      </c>
      <c r="H7" s="176">
        <v>0.188</v>
      </c>
      <c r="I7" s="177">
        <v>0.375</v>
      </c>
      <c r="J7" s="176">
        <v>0.107</v>
      </c>
      <c r="K7" s="131">
        <v>0.185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19">
        <f t="shared" si="1"/>
        <v>0</v>
      </c>
    </row>
    <row r="8" spans="1:17" s="2" customFormat="1">
      <c r="A8" s="2">
        <v>2012</v>
      </c>
      <c r="B8" s="122"/>
      <c r="C8" s="123"/>
      <c r="D8" s="123"/>
      <c r="E8" s="123"/>
      <c r="F8" s="124"/>
      <c r="G8" s="107">
        <v>0.375</v>
      </c>
      <c r="H8" s="97">
        <v>0.188</v>
      </c>
      <c r="I8" s="177">
        <v>0.375</v>
      </c>
      <c r="J8" s="97">
        <v>0.107</v>
      </c>
      <c r="K8" s="131">
        <v>0.185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19">
        <f t="shared" si="1"/>
        <v>0</v>
      </c>
    </row>
    <row r="9" spans="1:17">
      <c r="A9" s="2">
        <v>2013</v>
      </c>
      <c r="B9" s="122"/>
      <c r="C9" s="123"/>
      <c r="D9" s="123"/>
      <c r="E9" s="123"/>
      <c r="F9" s="124"/>
      <c r="G9" s="107">
        <v>0.375</v>
      </c>
      <c r="H9" s="97">
        <v>0.188</v>
      </c>
      <c r="I9" s="97">
        <v>0.375</v>
      </c>
      <c r="J9" s="97">
        <v>0.107</v>
      </c>
      <c r="K9" s="131">
        <v>0.185</v>
      </c>
      <c r="L9" s="3">
        <f t="shared" ref="L9:L26" si="2">B9*G9</f>
        <v>0</v>
      </c>
      <c r="M9" s="3">
        <f t="shared" ref="M9:M26" si="3">C9*H9</f>
        <v>0</v>
      </c>
      <c r="N9" s="3">
        <f t="shared" ref="N9:N26" si="4">D9*I9</f>
        <v>0</v>
      </c>
      <c r="O9" s="3">
        <f t="shared" ref="O9:O26" si="5">E9*J9</f>
        <v>0</v>
      </c>
      <c r="P9" s="3">
        <f t="shared" ref="P9:P26" si="6">F9*K9</f>
        <v>0</v>
      </c>
      <c r="Q9" s="19">
        <f t="shared" ref="Q9:Q26" si="7">SUM(L9:P9)</f>
        <v>0</v>
      </c>
    </row>
    <row r="10" spans="1:17">
      <c r="A10" s="2">
        <v>2014</v>
      </c>
      <c r="B10" s="122"/>
      <c r="C10" s="123"/>
      <c r="D10" s="123"/>
      <c r="E10" s="123"/>
      <c r="F10" s="124"/>
      <c r="G10" s="107">
        <v>0.375</v>
      </c>
      <c r="H10" s="97">
        <v>0.188</v>
      </c>
      <c r="I10" s="97">
        <v>0.375</v>
      </c>
      <c r="J10" s="97">
        <v>0.107</v>
      </c>
      <c r="K10" s="131">
        <v>0.185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3">
        <f t="shared" si="5"/>
        <v>0</v>
      </c>
      <c r="P10" s="3">
        <f t="shared" si="6"/>
        <v>0</v>
      </c>
      <c r="Q10" s="19">
        <f t="shared" si="7"/>
        <v>0</v>
      </c>
    </row>
    <row r="11" spans="1:17">
      <c r="A11" s="2">
        <v>2015</v>
      </c>
      <c r="B11" s="122"/>
      <c r="C11" s="123"/>
      <c r="D11" s="123"/>
      <c r="E11" s="123"/>
      <c r="F11" s="124"/>
      <c r="G11" s="107">
        <v>0.375</v>
      </c>
      <c r="H11" s="97">
        <v>0.188</v>
      </c>
      <c r="I11" s="97">
        <v>0.375</v>
      </c>
      <c r="J11" s="97">
        <v>0.107</v>
      </c>
      <c r="K11" s="131">
        <v>0.185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3">
        <f t="shared" si="5"/>
        <v>0</v>
      </c>
      <c r="P11" s="3">
        <f t="shared" si="6"/>
        <v>0</v>
      </c>
      <c r="Q11" s="19">
        <f t="shared" si="7"/>
        <v>0</v>
      </c>
    </row>
    <row r="12" spans="1:17">
      <c r="A12" s="2">
        <v>2016</v>
      </c>
      <c r="B12" s="122"/>
      <c r="C12" s="123"/>
      <c r="D12" s="123"/>
      <c r="E12" s="123"/>
      <c r="F12" s="124"/>
      <c r="G12" s="107">
        <v>0.375</v>
      </c>
      <c r="H12" s="97">
        <v>0.188</v>
      </c>
      <c r="I12" s="97">
        <v>0.375</v>
      </c>
      <c r="J12" s="97">
        <v>0.107</v>
      </c>
      <c r="K12" s="131">
        <v>0.185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3">
        <f t="shared" si="5"/>
        <v>0</v>
      </c>
      <c r="P12" s="3">
        <f t="shared" si="6"/>
        <v>0</v>
      </c>
      <c r="Q12" s="19">
        <f t="shared" si="7"/>
        <v>0</v>
      </c>
    </row>
    <row r="13" spans="1:17">
      <c r="A13" s="2">
        <v>2017</v>
      </c>
      <c r="B13" s="122"/>
      <c r="C13" s="123"/>
      <c r="D13" s="123"/>
      <c r="E13" s="123"/>
      <c r="F13" s="124"/>
      <c r="G13" s="107">
        <v>0.375</v>
      </c>
      <c r="H13" s="97">
        <v>0.188</v>
      </c>
      <c r="I13" s="97">
        <v>0.375</v>
      </c>
      <c r="J13" s="97">
        <v>0.107</v>
      </c>
      <c r="K13" s="131">
        <v>0.185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3">
        <f t="shared" si="5"/>
        <v>0</v>
      </c>
      <c r="P13" s="3">
        <f t="shared" si="6"/>
        <v>0</v>
      </c>
      <c r="Q13" s="19">
        <f t="shared" si="7"/>
        <v>0</v>
      </c>
    </row>
    <row r="14" spans="1:17">
      <c r="A14" s="2">
        <v>2018</v>
      </c>
      <c r="B14" s="122"/>
      <c r="C14" s="123"/>
      <c r="D14" s="123"/>
      <c r="E14" s="123"/>
      <c r="F14" s="124"/>
      <c r="G14" s="107">
        <v>0.375</v>
      </c>
      <c r="H14" s="97">
        <v>0.188</v>
      </c>
      <c r="I14" s="97">
        <v>0.375</v>
      </c>
      <c r="J14" s="97">
        <v>0.107</v>
      </c>
      <c r="K14" s="131">
        <v>0.185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3">
        <f t="shared" si="5"/>
        <v>0</v>
      </c>
      <c r="P14" s="3">
        <f t="shared" si="6"/>
        <v>0</v>
      </c>
      <c r="Q14" s="19">
        <f t="shared" si="7"/>
        <v>0</v>
      </c>
    </row>
    <row r="15" spans="1:17">
      <c r="A15" s="2">
        <v>2019</v>
      </c>
      <c r="B15" s="122"/>
      <c r="C15" s="123"/>
      <c r="D15" s="123"/>
      <c r="E15" s="123"/>
      <c r="F15" s="124"/>
      <c r="G15" s="107">
        <v>0.375</v>
      </c>
      <c r="H15" s="97">
        <v>0.188</v>
      </c>
      <c r="I15" s="97">
        <v>0.375</v>
      </c>
      <c r="J15" s="97">
        <v>0.107</v>
      </c>
      <c r="K15" s="131">
        <v>0.185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3">
        <f t="shared" si="5"/>
        <v>0</v>
      </c>
      <c r="P15" s="3">
        <f t="shared" si="6"/>
        <v>0</v>
      </c>
      <c r="Q15" s="19">
        <f t="shared" si="7"/>
        <v>0</v>
      </c>
    </row>
    <row r="16" spans="1:17">
      <c r="A16" s="2">
        <v>2020</v>
      </c>
      <c r="B16" s="122"/>
      <c r="C16" s="123"/>
      <c r="D16" s="123"/>
      <c r="E16" s="123"/>
      <c r="F16" s="124"/>
      <c r="G16" s="107">
        <v>0.375</v>
      </c>
      <c r="H16" s="97">
        <v>0.188</v>
      </c>
      <c r="I16" s="97">
        <v>0.375</v>
      </c>
      <c r="J16" s="97">
        <v>0.107</v>
      </c>
      <c r="K16" s="131">
        <v>0.185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3">
        <f t="shared" si="5"/>
        <v>0</v>
      </c>
      <c r="P16" s="3">
        <f t="shared" si="6"/>
        <v>0</v>
      </c>
      <c r="Q16" s="19">
        <f t="shared" si="7"/>
        <v>0</v>
      </c>
    </row>
    <row r="17" spans="1:17">
      <c r="A17" s="2">
        <v>2021</v>
      </c>
      <c r="B17" s="122"/>
      <c r="C17" s="123"/>
      <c r="D17" s="123"/>
      <c r="E17" s="123"/>
      <c r="F17" s="124"/>
      <c r="G17" s="107">
        <v>0.375</v>
      </c>
      <c r="H17" s="97">
        <v>0.188</v>
      </c>
      <c r="I17" s="97">
        <v>0.375</v>
      </c>
      <c r="J17" s="97">
        <v>0.107</v>
      </c>
      <c r="K17" s="131">
        <v>0.185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3">
        <f t="shared" si="5"/>
        <v>0</v>
      </c>
      <c r="P17" s="3">
        <f t="shared" si="6"/>
        <v>0</v>
      </c>
      <c r="Q17" s="19">
        <f t="shared" si="7"/>
        <v>0</v>
      </c>
    </row>
    <row r="18" spans="1:17">
      <c r="A18" s="2">
        <v>2022</v>
      </c>
      <c r="B18" s="122"/>
      <c r="C18" s="123"/>
      <c r="D18" s="123"/>
      <c r="E18" s="123"/>
      <c r="F18" s="124"/>
      <c r="G18" s="107">
        <v>0.375</v>
      </c>
      <c r="H18" s="97">
        <v>0.188</v>
      </c>
      <c r="I18" s="97">
        <v>0.375</v>
      </c>
      <c r="J18" s="97">
        <v>0.107</v>
      </c>
      <c r="K18" s="131">
        <v>0.185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"/>
        <v>0</v>
      </c>
      <c r="P18" s="3">
        <f t="shared" si="6"/>
        <v>0</v>
      </c>
      <c r="Q18" s="19">
        <f t="shared" si="7"/>
        <v>0</v>
      </c>
    </row>
    <row r="19" spans="1:17">
      <c r="A19" s="2">
        <v>2023</v>
      </c>
      <c r="B19" s="122"/>
      <c r="C19" s="123"/>
      <c r="D19" s="123"/>
      <c r="E19" s="123"/>
      <c r="F19" s="124"/>
      <c r="G19" s="107">
        <v>0.375</v>
      </c>
      <c r="H19" s="97">
        <v>0.188</v>
      </c>
      <c r="I19" s="97">
        <v>0.375</v>
      </c>
      <c r="J19" s="97">
        <v>0.107</v>
      </c>
      <c r="K19" s="131">
        <v>0.185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"/>
        <v>0</v>
      </c>
      <c r="P19" s="3">
        <f t="shared" si="6"/>
        <v>0</v>
      </c>
      <c r="Q19" s="19">
        <f t="shared" si="7"/>
        <v>0</v>
      </c>
    </row>
    <row r="20" spans="1:17">
      <c r="A20" s="2">
        <v>2024</v>
      </c>
      <c r="B20" s="122"/>
      <c r="C20" s="123"/>
      <c r="D20" s="123"/>
      <c r="E20" s="123"/>
      <c r="F20" s="124"/>
      <c r="G20" s="107">
        <v>0.375</v>
      </c>
      <c r="H20" s="97">
        <v>0.188</v>
      </c>
      <c r="I20" s="97">
        <v>0.375</v>
      </c>
      <c r="J20" s="97">
        <v>0.107</v>
      </c>
      <c r="K20" s="131">
        <v>0.185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"/>
        <v>0</v>
      </c>
      <c r="P20" s="3">
        <f t="shared" si="6"/>
        <v>0</v>
      </c>
      <c r="Q20" s="19">
        <f t="shared" si="7"/>
        <v>0</v>
      </c>
    </row>
    <row r="21" spans="1:17">
      <c r="A21" s="2">
        <v>2025</v>
      </c>
      <c r="B21" s="122"/>
      <c r="C21" s="123"/>
      <c r="D21" s="123"/>
      <c r="E21" s="123"/>
      <c r="F21" s="124"/>
      <c r="G21" s="107">
        <v>0.375</v>
      </c>
      <c r="H21" s="97">
        <v>0.188</v>
      </c>
      <c r="I21" s="97">
        <v>0.375</v>
      </c>
      <c r="J21" s="97">
        <v>0.107</v>
      </c>
      <c r="K21" s="131">
        <v>0.185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"/>
        <v>0</v>
      </c>
      <c r="P21" s="3">
        <f t="shared" si="6"/>
        <v>0</v>
      </c>
      <c r="Q21" s="19">
        <f t="shared" si="7"/>
        <v>0</v>
      </c>
    </row>
    <row r="22" spans="1:17">
      <c r="A22" s="2">
        <v>2026</v>
      </c>
      <c r="B22" s="122"/>
      <c r="C22" s="123"/>
      <c r="D22" s="123"/>
      <c r="E22" s="123"/>
      <c r="F22" s="124"/>
      <c r="G22" s="107">
        <v>0.375</v>
      </c>
      <c r="H22" s="97">
        <v>0.188</v>
      </c>
      <c r="I22" s="97">
        <v>0.375</v>
      </c>
      <c r="J22" s="97">
        <v>0.107</v>
      </c>
      <c r="K22" s="131">
        <v>0.185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"/>
        <v>0</v>
      </c>
      <c r="P22" s="3">
        <f t="shared" si="6"/>
        <v>0</v>
      </c>
      <c r="Q22" s="19">
        <f t="shared" si="7"/>
        <v>0</v>
      </c>
    </row>
    <row r="23" spans="1:17">
      <c r="A23" s="2">
        <v>2027</v>
      </c>
      <c r="B23" s="122"/>
      <c r="C23" s="123"/>
      <c r="D23" s="123"/>
      <c r="E23" s="123"/>
      <c r="F23" s="124"/>
      <c r="G23" s="107">
        <v>0.375</v>
      </c>
      <c r="H23" s="97">
        <v>0.188</v>
      </c>
      <c r="I23" s="97">
        <v>0.375</v>
      </c>
      <c r="J23" s="97">
        <v>0.107</v>
      </c>
      <c r="K23" s="131">
        <v>0.185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"/>
        <v>0</v>
      </c>
      <c r="P23" s="3">
        <f t="shared" si="6"/>
        <v>0</v>
      </c>
      <c r="Q23" s="19">
        <f t="shared" si="7"/>
        <v>0</v>
      </c>
    </row>
    <row r="24" spans="1:17">
      <c r="A24" s="2">
        <v>2028</v>
      </c>
      <c r="B24" s="122"/>
      <c r="C24" s="123"/>
      <c r="D24" s="123"/>
      <c r="E24" s="123"/>
      <c r="F24" s="124"/>
      <c r="G24" s="107">
        <v>0.375</v>
      </c>
      <c r="H24" s="97">
        <v>0.188</v>
      </c>
      <c r="I24" s="97">
        <v>0.375</v>
      </c>
      <c r="J24" s="97">
        <v>0.107</v>
      </c>
      <c r="K24" s="131">
        <v>0.185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"/>
        <v>0</v>
      </c>
      <c r="P24" s="3">
        <f t="shared" si="6"/>
        <v>0</v>
      </c>
      <c r="Q24" s="19">
        <f t="shared" si="7"/>
        <v>0</v>
      </c>
    </row>
    <row r="25" spans="1:17">
      <c r="A25" s="2">
        <v>2029</v>
      </c>
      <c r="B25" s="122"/>
      <c r="C25" s="123"/>
      <c r="D25" s="123"/>
      <c r="E25" s="123"/>
      <c r="F25" s="124"/>
      <c r="G25" s="107">
        <v>0.375</v>
      </c>
      <c r="H25" s="97">
        <v>0.188</v>
      </c>
      <c r="I25" s="97">
        <v>0.375</v>
      </c>
      <c r="J25" s="97">
        <v>0.107</v>
      </c>
      <c r="K25" s="131">
        <v>0.185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"/>
        <v>0</v>
      </c>
      <c r="P25" s="3">
        <f t="shared" si="6"/>
        <v>0</v>
      </c>
      <c r="Q25" s="19">
        <f t="shared" si="7"/>
        <v>0</v>
      </c>
    </row>
    <row r="26" spans="1:17">
      <c r="A26" s="24">
        <v>2030</v>
      </c>
      <c r="B26" s="125"/>
      <c r="C26" s="126"/>
      <c r="D26" s="126"/>
      <c r="E26" s="126"/>
      <c r="F26" s="127"/>
      <c r="G26" s="128">
        <v>0.375</v>
      </c>
      <c r="H26" s="108">
        <v>0.188</v>
      </c>
      <c r="I26" s="108">
        <v>0.375</v>
      </c>
      <c r="J26" s="108">
        <v>0.107</v>
      </c>
      <c r="K26" s="132">
        <v>0.185</v>
      </c>
      <c r="L26" s="68">
        <f t="shared" si="2"/>
        <v>0</v>
      </c>
      <c r="M26" s="69">
        <f t="shared" si="3"/>
        <v>0</v>
      </c>
      <c r="N26" s="69">
        <f t="shared" si="4"/>
        <v>0</v>
      </c>
      <c r="O26" s="69">
        <f t="shared" si="5"/>
        <v>0</v>
      </c>
      <c r="P26" s="69">
        <f t="shared" si="6"/>
        <v>0</v>
      </c>
      <c r="Q26" s="50">
        <f t="shared" si="7"/>
        <v>0</v>
      </c>
    </row>
    <row r="27" spans="1:17">
      <c r="A27" s="113" t="s">
        <v>94</v>
      </c>
    </row>
    <row r="28" spans="1:17">
      <c r="A28" s="57" t="s">
        <v>99</v>
      </c>
      <c r="B28" s="118"/>
      <c r="C28" s="119"/>
      <c r="D28" s="119"/>
      <c r="E28" s="119"/>
      <c r="F28" s="120"/>
      <c r="G28" s="198">
        <v>5</v>
      </c>
      <c r="H28" s="231"/>
      <c r="I28" s="231"/>
      <c r="J28" s="231"/>
      <c r="K28" s="199"/>
      <c r="L28" s="119"/>
      <c r="M28" s="119"/>
      <c r="N28" s="119"/>
      <c r="O28" s="119"/>
      <c r="P28" s="119"/>
      <c r="Q28" s="121"/>
    </row>
  </sheetData>
  <mergeCells count="4">
    <mergeCell ref="B2:F2"/>
    <mergeCell ref="L2:Q2"/>
    <mergeCell ref="G2:K2"/>
    <mergeCell ref="G28:K28"/>
  </mergeCells>
  <hyperlinks>
    <hyperlink ref="A27" location="Map!A4" display="Map"/>
    <hyperlink ref="G28:K28" location="'Note_&amp;_Reference'!A6" display="'Note_&amp;_Reference'!A6"/>
    <hyperlink ref="G28" location="'Note &amp; Reference'!A6" display="'Note &amp; Reference'!A6"/>
    <hyperlink ref="H28" location="'Note &amp; Reference'!A6" display="'Note &amp; Reference'!A6"/>
    <hyperlink ref="I28" location="'Note &amp; Reference'!A6" display="'Note &amp; Reference'!A6"/>
    <hyperlink ref="J28" location="'Note &amp; Reference'!A6" display="'Note &amp; Reference'!A6"/>
    <hyperlink ref="K28" location="'Note &amp; Reference'!A6" display="'Note &amp; Reference'!A6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F15" sqref="F15"/>
    </sheetView>
  </sheetViews>
  <sheetFormatPr defaultColWidth="10.6640625" defaultRowHeight="13.8"/>
  <cols>
    <col min="1" max="1" width="10.6640625" style="1" customWidth="1"/>
    <col min="2" max="2" width="13.88671875" style="41" customWidth="1"/>
    <col min="3" max="5" width="13.88671875" style="1" customWidth="1"/>
    <col min="6" max="6" width="13.88671875" style="41" customWidth="1"/>
    <col min="7" max="7" width="13.88671875" style="1" customWidth="1"/>
    <col min="8" max="8" width="14.88671875" style="1" customWidth="1"/>
    <col min="9" max="9" width="13.88671875" style="41" customWidth="1"/>
    <col min="10" max="12" width="13.88671875" style="1" customWidth="1"/>
    <col min="13" max="13" width="10.88671875" style="44" bestFit="1" customWidth="1"/>
    <col min="14" max="16384" width="10.6640625" style="1"/>
  </cols>
  <sheetData>
    <row r="1" spans="1:14" s="46" customFormat="1">
      <c r="A1" s="46" t="s">
        <v>26</v>
      </c>
    </row>
    <row r="2" spans="1:14" ht="16.2">
      <c r="B2" s="219" t="s">
        <v>30</v>
      </c>
      <c r="C2" s="219"/>
      <c r="D2" s="219"/>
      <c r="E2" s="219"/>
      <c r="F2" s="219" t="s">
        <v>31</v>
      </c>
      <c r="G2" s="219"/>
      <c r="H2" s="219"/>
      <c r="I2" s="219" t="s">
        <v>59</v>
      </c>
      <c r="J2" s="219"/>
      <c r="K2" s="219"/>
      <c r="L2" s="219"/>
      <c r="M2" s="219"/>
      <c r="N2" s="6"/>
    </row>
    <row r="3" spans="1:14" s="2" customFormat="1" ht="16.2">
      <c r="B3" s="12" t="s">
        <v>168</v>
      </c>
      <c r="C3" s="2" t="s">
        <v>169</v>
      </c>
      <c r="D3" s="2" t="s">
        <v>170</v>
      </c>
      <c r="E3" s="48" t="s">
        <v>171</v>
      </c>
      <c r="F3" s="12" t="s">
        <v>41</v>
      </c>
      <c r="G3" s="2" t="s">
        <v>42</v>
      </c>
      <c r="H3" s="2" t="s">
        <v>43</v>
      </c>
      <c r="I3" s="12" t="s">
        <v>168</v>
      </c>
      <c r="J3" s="2" t="s">
        <v>169</v>
      </c>
      <c r="K3" s="2" t="s">
        <v>170</v>
      </c>
      <c r="L3" s="48" t="s">
        <v>171</v>
      </c>
      <c r="M3" s="45" t="s">
        <v>0</v>
      </c>
    </row>
    <row r="4" spans="1:14" s="2" customFormat="1">
      <c r="A4" s="2">
        <v>2008</v>
      </c>
      <c r="B4" s="102"/>
      <c r="C4" s="104"/>
      <c r="D4" s="104"/>
      <c r="E4" s="104"/>
      <c r="F4" s="107">
        <v>8.5599999999999994E-5</v>
      </c>
      <c r="G4" s="176">
        <v>7.9500000000000001E-7</v>
      </c>
      <c r="H4" s="73">
        <f>21*F4+310*G4</f>
        <v>2.0440499999999999E-3</v>
      </c>
      <c r="I4" s="74">
        <f>B4*H4</f>
        <v>0</v>
      </c>
      <c r="J4" s="75">
        <f>C4*H4</f>
        <v>0</v>
      </c>
      <c r="K4" s="75">
        <f>D4*H4</f>
        <v>0</v>
      </c>
      <c r="L4" s="75">
        <f>E4*H4</f>
        <v>0</v>
      </c>
      <c r="M4" s="42">
        <f t="shared" ref="M4:M26" si="0">SUM(I4:L4)</f>
        <v>0</v>
      </c>
    </row>
    <row r="5" spans="1:14" s="2" customFormat="1">
      <c r="A5" s="2">
        <v>2009</v>
      </c>
      <c r="B5" s="102"/>
      <c r="C5" s="104"/>
      <c r="D5" s="104"/>
      <c r="E5" s="104"/>
      <c r="F5" s="107">
        <v>8.5599999999999994E-5</v>
      </c>
      <c r="G5" s="176">
        <v>7.9500000000000001E-7</v>
      </c>
      <c r="H5" s="73">
        <f t="shared" ref="H5:H26" si="1">21*F5+310*G5</f>
        <v>2.0440499999999999E-3</v>
      </c>
      <c r="I5" s="74">
        <f>B5*H5</f>
        <v>0</v>
      </c>
      <c r="J5" s="75">
        <f>C5*H5</f>
        <v>0</v>
      </c>
      <c r="K5" s="75">
        <f>D5*H5</f>
        <v>0</v>
      </c>
      <c r="L5" s="75">
        <f>E5*H5</f>
        <v>0</v>
      </c>
      <c r="M5" s="42">
        <f t="shared" si="0"/>
        <v>0</v>
      </c>
    </row>
    <row r="6" spans="1:14" s="2" customFormat="1">
      <c r="A6" s="2">
        <v>2010</v>
      </c>
      <c r="B6" s="102"/>
      <c r="C6" s="104"/>
      <c r="D6" s="104"/>
      <c r="E6" s="104"/>
      <c r="F6" s="107">
        <v>8.5599999999999994E-5</v>
      </c>
      <c r="G6" s="176">
        <v>7.9500000000000001E-7</v>
      </c>
      <c r="H6" s="73">
        <f t="shared" si="1"/>
        <v>2.0440499999999999E-3</v>
      </c>
      <c r="I6" s="74">
        <f>B6*H6</f>
        <v>0</v>
      </c>
      <c r="J6" s="75">
        <f>C6*H6</f>
        <v>0</v>
      </c>
      <c r="K6" s="75">
        <f>D6*H6</f>
        <v>0</v>
      </c>
      <c r="L6" s="75">
        <f>E6*H6</f>
        <v>0</v>
      </c>
      <c r="M6" s="42">
        <f t="shared" si="0"/>
        <v>0</v>
      </c>
    </row>
    <row r="7" spans="1:14" s="2" customFormat="1">
      <c r="A7" s="2">
        <v>2011</v>
      </c>
      <c r="B7" s="102"/>
      <c r="C7" s="104"/>
      <c r="D7" s="104"/>
      <c r="E7" s="104"/>
      <c r="F7" s="107">
        <v>8.5599999999999994E-5</v>
      </c>
      <c r="G7" s="176">
        <v>7.9500000000000001E-7</v>
      </c>
      <c r="H7" s="73">
        <f t="shared" si="1"/>
        <v>2.0440499999999999E-3</v>
      </c>
      <c r="I7" s="74">
        <f>B7*H7</f>
        <v>0</v>
      </c>
      <c r="J7" s="75">
        <f>C7*H7</f>
        <v>0</v>
      </c>
      <c r="K7" s="75">
        <f>D7*H7</f>
        <v>0</v>
      </c>
      <c r="L7" s="75">
        <f>E7*H7</f>
        <v>0</v>
      </c>
      <c r="M7" s="42">
        <f t="shared" si="0"/>
        <v>0</v>
      </c>
    </row>
    <row r="8" spans="1:14" s="2" customFormat="1">
      <c r="A8" s="2">
        <v>2012</v>
      </c>
      <c r="B8" s="102"/>
      <c r="C8" s="104"/>
      <c r="D8" s="104"/>
      <c r="E8" s="104"/>
      <c r="F8" s="107">
        <v>8.5599999999999994E-5</v>
      </c>
      <c r="G8" s="97">
        <v>7.9500000000000001E-7</v>
      </c>
      <c r="H8" s="73">
        <f t="shared" si="1"/>
        <v>2.0440499999999999E-3</v>
      </c>
      <c r="I8" s="74">
        <f>B8*H8</f>
        <v>0</v>
      </c>
      <c r="J8" s="75">
        <f>C8*H8</f>
        <v>0</v>
      </c>
      <c r="K8" s="75">
        <f>D8*H8</f>
        <v>0</v>
      </c>
      <c r="L8" s="75">
        <f>E8*H8</f>
        <v>0</v>
      </c>
      <c r="M8" s="42">
        <f t="shared" si="0"/>
        <v>0</v>
      </c>
    </row>
    <row r="9" spans="1:14" s="2" customFormat="1">
      <c r="A9" s="2">
        <v>2013</v>
      </c>
      <c r="B9" s="102"/>
      <c r="C9" s="104"/>
      <c r="D9" s="104"/>
      <c r="E9" s="104"/>
      <c r="F9" s="107">
        <v>8.5599999999999994E-5</v>
      </c>
      <c r="G9" s="97">
        <v>7.9500000000000001E-7</v>
      </c>
      <c r="H9" s="73">
        <f t="shared" si="1"/>
        <v>2.0440499999999999E-3</v>
      </c>
      <c r="I9" s="74">
        <f t="shared" ref="I9:I26" si="2">B9*H9</f>
        <v>0</v>
      </c>
      <c r="J9" s="75">
        <f t="shared" ref="J9:J26" si="3">C9*H9</f>
        <v>0</v>
      </c>
      <c r="K9" s="75">
        <f t="shared" ref="K9:K26" si="4">D9*H9</f>
        <v>0</v>
      </c>
      <c r="L9" s="75">
        <f t="shared" ref="L9:L26" si="5">E9*H9</f>
        <v>0</v>
      </c>
      <c r="M9" s="42">
        <f t="shared" si="0"/>
        <v>0</v>
      </c>
    </row>
    <row r="10" spans="1:14" s="2" customFormat="1">
      <c r="A10" s="2">
        <v>2014</v>
      </c>
      <c r="B10" s="102"/>
      <c r="C10" s="104"/>
      <c r="D10" s="104"/>
      <c r="E10" s="104"/>
      <c r="F10" s="107">
        <v>8.5599999999999994E-5</v>
      </c>
      <c r="G10" s="97">
        <v>7.9500000000000001E-7</v>
      </c>
      <c r="H10" s="73">
        <f t="shared" si="1"/>
        <v>2.0440499999999999E-3</v>
      </c>
      <c r="I10" s="74">
        <f t="shared" si="2"/>
        <v>0</v>
      </c>
      <c r="J10" s="75">
        <f t="shared" si="3"/>
        <v>0</v>
      </c>
      <c r="K10" s="75">
        <f t="shared" si="4"/>
        <v>0</v>
      </c>
      <c r="L10" s="75">
        <f t="shared" si="5"/>
        <v>0</v>
      </c>
      <c r="M10" s="42">
        <f t="shared" si="0"/>
        <v>0</v>
      </c>
    </row>
    <row r="11" spans="1:14" s="2" customFormat="1">
      <c r="A11" s="2">
        <v>2015</v>
      </c>
      <c r="B11" s="102"/>
      <c r="C11" s="104"/>
      <c r="D11" s="104"/>
      <c r="E11" s="104"/>
      <c r="F11" s="107">
        <v>8.5599999999999994E-5</v>
      </c>
      <c r="G11" s="97">
        <v>7.9500000000000001E-7</v>
      </c>
      <c r="H11" s="73">
        <f t="shared" si="1"/>
        <v>2.0440499999999999E-3</v>
      </c>
      <c r="I11" s="74">
        <f t="shared" si="2"/>
        <v>0</v>
      </c>
      <c r="J11" s="75">
        <f t="shared" si="3"/>
        <v>0</v>
      </c>
      <c r="K11" s="75">
        <f t="shared" si="4"/>
        <v>0</v>
      </c>
      <c r="L11" s="75">
        <f t="shared" si="5"/>
        <v>0</v>
      </c>
      <c r="M11" s="42">
        <f t="shared" si="0"/>
        <v>0</v>
      </c>
    </row>
    <row r="12" spans="1:14" s="2" customFormat="1">
      <c r="A12" s="2">
        <v>2016</v>
      </c>
      <c r="B12" s="102"/>
      <c r="C12" s="104"/>
      <c r="D12" s="104"/>
      <c r="E12" s="104"/>
      <c r="F12" s="107">
        <v>8.5599999999999994E-5</v>
      </c>
      <c r="G12" s="97">
        <v>7.9500000000000001E-7</v>
      </c>
      <c r="H12" s="73">
        <f t="shared" si="1"/>
        <v>2.0440499999999999E-3</v>
      </c>
      <c r="I12" s="74">
        <f t="shared" si="2"/>
        <v>0</v>
      </c>
      <c r="J12" s="75">
        <f t="shared" si="3"/>
        <v>0</v>
      </c>
      <c r="K12" s="75">
        <f t="shared" si="4"/>
        <v>0</v>
      </c>
      <c r="L12" s="75">
        <f t="shared" si="5"/>
        <v>0</v>
      </c>
      <c r="M12" s="42">
        <f t="shared" si="0"/>
        <v>0</v>
      </c>
    </row>
    <row r="13" spans="1:14" s="2" customFormat="1">
      <c r="A13" s="2">
        <v>2017</v>
      </c>
      <c r="B13" s="102"/>
      <c r="C13" s="104"/>
      <c r="D13" s="104"/>
      <c r="E13" s="104"/>
      <c r="F13" s="107">
        <v>8.5599999999999994E-5</v>
      </c>
      <c r="G13" s="97">
        <v>7.9500000000000001E-7</v>
      </c>
      <c r="H13" s="73">
        <f t="shared" si="1"/>
        <v>2.0440499999999999E-3</v>
      </c>
      <c r="I13" s="74">
        <f t="shared" si="2"/>
        <v>0</v>
      </c>
      <c r="J13" s="75">
        <f t="shared" si="3"/>
        <v>0</v>
      </c>
      <c r="K13" s="75">
        <f t="shared" si="4"/>
        <v>0</v>
      </c>
      <c r="L13" s="75">
        <f t="shared" si="5"/>
        <v>0</v>
      </c>
      <c r="M13" s="42">
        <f t="shared" si="0"/>
        <v>0</v>
      </c>
    </row>
    <row r="14" spans="1:14" s="2" customFormat="1">
      <c r="A14" s="2">
        <v>2018</v>
      </c>
      <c r="B14" s="102"/>
      <c r="C14" s="104"/>
      <c r="D14" s="104"/>
      <c r="E14" s="104"/>
      <c r="F14" s="107">
        <v>8.5599999999999994E-5</v>
      </c>
      <c r="G14" s="97">
        <v>7.9500000000000001E-7</v>
      </c>
      <c r="H14" s="73">
        <f t="shared" si="1"/>
        <v>2.0440499999999999E-3</v>
      </c>
      <c r="I14" s="74">
        <f t="shared" si="2"/>
        <v>0</v>
      </c>
      <c r="J14" s="75">
        <f t="shared" si="3"/>
        <v>0</v>
      </c>
      <c r="K14" s="75">
        <f t="shared" si="4"/>
        <v>0</v>
      </c>
      <c r="L14" s="75">
        <f t="shared" si="5"/>
        <v>0</v>
      </c>
      <c r="M14" s="42">
        <f t="shared" si="0"/>
        <v>0</v>
      </c>
    </row>
    <row r="15" spans="1:14" s="2" customFormat="1">
      <c r="A15" s="2">
        <v>2019</v>
      </c>
      <c r="B15" s="102"/>
      <c r="C15" s="104"/>
      <c r="D15" s="104"/>
      <c r="E15" s="104"/>
      <c r="F15" s="107">
        <v>8.5599999999999994E-5</v>
      </c>
      <c r="G15" s="97">
        <v>7.9500000000000001E-7</v>
      </c>
      <c r="H15" s="73">
        <f t="shared" si="1"/>
        <v>2.0440499999999999E-3</v>
      </c>
      <c r="I15" s="74">
        <f t="shared" si="2"/>
        <v>0</v>
      </c>
      <c r="J15" s="75">
        <f t="shared" si="3"/>
        <v>0</v>
      </c>
      <c r="K15" s="75">
        <f t="shared" si="4"/>
        <v>0</v>
      </c>
      <c r="L15" s="75">
        <f t="shared" si="5"/>
        <v>0</v>
      </c>
      <c r="M15" s="42">
        <f t="shared" si="0"/>
        <v>0</v>
      </c>
    </row>
    <row r="16" spans="1:14">
      <c r="A16" s="2">
        <v>2020</v>
      </c>
      <c r="B16" s="122"/>
      <c r="C16" s="123"/>
      <c r="D16" s="123"/>
      <c r="E16" s="123"/>
      <c r="F16" s="107">
        <v>8.5599999999999994E-5</v>
      </c>
      <c r="G16" s="97">
        <v>7.9500000000000001E-7</v>
      </c>
      <c r="H16" s="73">
        <f t="shared" si="1"/>
        <v>2.0440499999999999E-3</v>
      </c>
      <c r="I16" s="74">
        <f t="shared" si="2"/>
        <v>0</v>
      </c>
      <c r="J16" s="75">
        <f t="shared" si="3"/>
        <v>0</v>
      </c>
      <c r="K16" s="75">
        <f t="shared" si="4"/>
        <v>0</v>
      </c>
      <c r="L16" s="75">
        <f t="shared" si="5"/>
        <v>0</v>
      </c>
      <c r="M16" s="42">
        <f t="shared" si="0"/>
        <v>0</v>
      </c>
    </row>
    <row r="17" spans="1:13">
      <c r="A17" s="2">
        <v>2021</v>
      </c>
      <c r="B17" s="122"/>
      <c r="C17" s="123"/>
      <c r="D17" s="123"/>
      <c r="E17" s="123"/>
      <c r="F17" s="107">
        <v>8.5599999999999994E-5</v>
      </c>
      <c r="G17" s="97">
        <v>7.9500000000000001E-7</v>
      </c>
      <c r="H17" s="73">
        <f t="shared" si="1"/>
        <v>2.0440499999999999E-3</v>
      </c>
      <c r="I17" s="74">
        <f t="shared" si="2"/>
        <v>0</v>
      </c>
      <c r="J17" s="75">
        <f t="shared" si="3"/>
        <v>0</v>
      </c>
      <c r="K17" s="75">
        <f t="shared" si="4"/>
        <v>0</v>
      </c>
      <c r="L17" s="75">
        <f t="shared" si="5"/>
        <v>0</v>
      </c>
      <c r="M17" s="42">
        <f t="shared" si="0"/>
        <v>0</v>
      </c>
    </row>
    <row r="18" spans="1:13">
      <c r="A18" s="2">
        <v>2022</v>
      </c>
      <c r="B18" s="122"/>
      <c r="C18" s="123"/>
      <c r="D18" s="123"/>
      <c r="E18" s="123"/>
      <c r="F18" s="107">
        <v>8.5599999999999994E-5</v>
      </c>
      <c r="G18" s="97">
        <v>7.9500000000000001E-7</v>
      </c>
      <c r="H18" s="73">
        <f t="shared" si="1"/>
        <v>2.0440499999999999E-3</v>
      </c>
      <c r="I18" s="74">
        <f t="shared" si="2"/>
        <v>0</v>
      </c>
      <c r="J18" s="75">
        <f t="shared" si="3"/>
        <v>0</v>
      </c>
      <c r="K18" s="75">
        <f t="shared" si="4"/>
        <v>0</v>
      </c>
      <c r="L18" s="75">
        <f t="shared" si="5"/>
        <v>0</v>
      </c>
      <c r="M18" s="42">
        <f t="shared" si="0"/>
        <v>0</v>
      </c>
    </row>
    <row r="19" spans="1:13">
      <c r="A19" s="2">
        <v>2023</v>
      </c>
      <c r="B19" s="122"/>
      <c r="C19" s="123"/>
      <c r="D19" s="123"/>
      <c r="E19" s="123"/>
      <c r="F19" s="107">
        <v>8.5599999999999994E-5</v>
      </c>
      <c r="G19" s="97">
        <v>7.9500000000000001E-7</v>
      </c>
      <c r="H19" s="73">
        <f t="shared" si="1"/>
        <v>2.0440499999999999E-3</v>
      </c>
      <c r="I19" s="74">
        <f t="shared" si="2"/>
        <v>0</v>
      </c>
      <c r="J19" s="75">
        <f t="shared" si="3"/>
        <v>0</v>
      </c>
      <c r="K19" s="75">
        <f t="shared" si="4"/>
        <v>0</v>
      </c>
      <c r="L19" s="75">
        <f t="shared" si="5"/>
        <v>0</v>
      </c>
      <c r="M19" s="42">
        <f t="shared" si="0"/>
        <v>0</v>
      </c>
    </row>
    <row r="20" spans="1:13">
      <c r="A20" s="2">
        <v>2024</v>
      </c>
      <c r="B20" s="122"/>
      <c r="C20" s="123"/>
      <c r="D20" s="123"/>
      <c r="E20" s="123"/>
      <c r="F20" s="107">
        <v>8.5599999999999994E-5</v>
      </c>
      <c r="G20" s="97">
        <v>7.9500000000000001E-7</v>
      </c>
      <c r="H20" s="73">
        <f t="shared" si="1"/>
        <v>2.0440499999999999E-3</v>
      </c>
      <c r="I20" s="74">
        <f t="shared" si="2"/>
        <v>0</v>
      </c>
      <c r="J20" s="75">
        <f t="shared" si="3"/>
        <v>0</v>
      </c>
      <c r="K20" s="75">
        <f t="shared" si="4"/>
        <v>0</v>
      </c>
      <c r="L20" s="75">
        <f t="shared" si="5"/>
        <v>0</v>
      </c>
      <c r="M20" s="42">
        <f t="shared" si="0"/>
        <v>0</v>
      </c>
    </row>
    <row r="21" spans="1:13">
      <c r="A21" s="2">
        <v>2025</v>
      </c>
      <c r="B21" s="122"/>
      <c r="C21" s="123"/>
      <c r="D21" s="123"/>
      <c r="E21" s="123"/>
      <c r="F21" s="107">
        <v>8.5599999999999994E-5</v>
      </c>
      <c r="G21" s="97">
        <v>7.9500000000000001E-7</v>
      </c>
      <c r="H21" s="73">
        <f t="shared" si="1"/>
        <v>2.0440499999999999E-3</v>
      </c>
      <c r="I21" s="74">
        <f t="shared" si="2"/>
        <v>0</v>
      </c>
      <c r="J21" s="75">
        <f t="shared" si="3"/>
        <v>0</v>
      </c>
      <c r="K21" s="75">
        <f t="shared" si="4"/>
        <v>0</v>
      </c>
      <c r="L21" s="75">
        <f t="shared" si="5"/>
        <v>0</v>
      </c>
      <c r="M21" s="42">
        <f t="shared" si="0"/>
        <v>0</v>
      </c>
    </row>
    <row r="22" spans="1:13">
      <c r="A22" s="2">
        <v>2026</v>
      </c>
      <c r="B22" s="122"/>
      <c r="C22" s="123"/>
      <c r="D22" s="123"/>
      <c r="E22" s="123"/>
      <c r="F22" s="107">
        <v>8.5599999999999994E-5</v>
      </c>
      <c r="G22" s="97">
        <v>7.9500000000000001E-7</v>
      </c>
      <c r="H22" s="73">
        <f t="shared" si="1"/>
        <v>2.0440499999999999E-3</v>
      </c>
      <c r="I22" s="74">
        <f t="shared" si="2"/>
        <v>0</v>
      </c>
      <c r="J22" s="75">
        <f t="shared" si="3"/>
        <v>0</v>
      </c>
      <c r="K22" s="75">
        <f t="shared" si="4"/>
        <v>0</v>
      </c>
      <c r="L22" s="75">
        <f t="shared" si="5"/>
        <v>0</v>
      </c>
      <c r="M22" s="42">
        <f t="shared" si="0"/>
        <v>0</v>
      </c>
    </row>
    <row r="23" spans="1:13">
      <c r="A23" s="2">
        <v>2027</v>
      </c>
      <c r="B23" s="122"/>
      <c r="C23" s="123"/>
      <c r="D23" s="123"/>
      <c r="E23" s="123"/>
      <c r="F23" s="107">
        <v>8.5599999999999994E-5</v>
      </c>
      <c r="G23" s="97">
        <v>7.9500000000000001E-7</v>
      </c>
      <c r="H23" s="73">
        <f t="shared" si="1"/>
        <v>2.0440499999999999E-3</v>
      </c>
      <c r="I23" s="74">
        <f t="shared" si="2"/>
        <v>0</v>
      </c>
      <c r="J23" s="75">
        <f t="shared" si="3"/>
        <v>0</v>
      </c>
      <c r="K23" s="75">
        <f t="shared" si="4"/>
        <v>0</v>
      </c>
      <c r="L23" s="75">
        <f t="shared" si="5"/>
        <v>0</v>
      </c>
      <c r="M23" s="42">
        <f t="shared" si="0"/>
        <v>0</v>
      </c>
    </row>
    <row r="24" spans="1:13">
      <c r="A24" s="2">
        <v>2028</v>
      </c>
      <c r="B24" s="122"/>
      <c r="C24" s="123"/>
      <c r="D24" s="123"/>
      <c r="E24" s="123"/>
      <c r="F24" s="107">
        <v>8.5599999999999994E-5</v>
      </c>
      <c r="G24" s="97">
        <v>7.9500000000000001E-7</v>
      </c>
      <c r="H24" s="73">
        <f t="shared" si="1"/>
        <v>2.0440499999999999E-3</v>
      </c>
      <c r="I24" s="74">
        <f t="shared" si="2"/>
        <v>0</v>
      </c>
      <c r="J24" s="75">
        <f t="shared" si="3"/>
        <v>0</v>
      </c>
      <c r="K24" s="75">
        <f t="shared" si="4"/>
        <v>0</v>
      </c>
      <c r="L24" s="75">
        <f t="shared" si="5"/>
        <v>0</v>
      </c>
      <c r="M24" s="42">
        <f t="shared" si="0"/>
        <v>0</v>
      </c>
    </row>
    <row r="25" spans="1:13">
      <c r="A25" s="2">
        <v>2029</v>
      </c>
      <c r="B25" s="122"/>
      <c r="C25" s="123"/>
      <c r="D25" s="123"/>
      <c r="E25" s="123"/>
      <c r="F25" s="107">
        <v>8.5599999999999994E-5</v>
      </c>
      <c r="G25" s="97">
        <v>7.9500000000000001E-7</v>
      </c>
      <c r="H25" s="73">
        <f t="shared" si="1"/>
        <v>2.0440499999999999E-3</v>
      </c>
      <c r="I25" s="74">
        <f t="shared" si="2"/>
        <v>0</v>
      </c>
      <c r="J25" s="75">
        <f t="shared" si="3"/>
        <v>0</v>
      </c>
      <c r="K25" s="75">
        <f t="shared" si="4"/>
        <v>0</v>
      </c>
      <c r="L25" s="75">
        <f t="shared" si="5"/>
        <v>0</v>
      </c>
      <c r="M25" s="42">
        <f t="shared" si="0"/>
        <v>0</v>
      </c>
    </row>
    <row r="26" spans="1:13">
      <c r="A26" s="24">
        <v>2030</v>
      </c>
      <c r="B26" s="125"/>
      <c r="C26" s="126"/>
      <c r="D26" s="126"/>
      <c r="E26" s="126"/>
      <c r="F26" s="128">
        <v>8.5599999999999994E-5</v>
      </c>
      <c r="G26" s="108">
        <v>7.9500000000000001E-7</v>
      </c>
      <c r="H26" s="78">
        <f t="shared" si="1"/>
        <v>2.0440499999999999E-3</v>
      </c>
      <c r="I26" s="76">
        <f t="shared" si="2"/>
        <v>0</v>
      </c>
      <c r="J26" s="77">
        <f t="shared" si="3"/>
        <v>0</v>
      </c>
      <c r="K26" s="77">
        <f t="shared" si="4"/>
        <v>0</v>
      </c>
      <c r="L26" s="77">
        <f t="shared" si="5"/>
        <v>0</v>
      </c>
      <c r="M26" s="60">
        <f t="shared" si="0"/>
        <v>0</v>
      </c>
    </row>
    <row r="27" spans="1:13">
      <c r="A27" s="113" t="s">
        <v>94</v>
      </c>
    </row>
    <row r="28" spans="1:13">
      <c r="A28" s="57" t="s">
        <v>99</v>
      </c>
      <c r="B28" s="118"/>
      <c r="C28" s="119"/>
      <c r="D28" s="119"/>
      <c r="E28" s="119"/>
      <c r="F28" s="198">
        <v>7</v>
      </c>
      <c r="G28" s="199"/>
      <c r="H28" s="182">
        <v>3</v>
      </c>
      <c r="I28" s="133"/>
      <c r="J28" s="119"/>
      <c r="K28" s="119"/>
      <c r="L28" s="119"/>
      <c r="M28" s="121"/>
    </row>
  </sheetData>
  <mergeCells count="4">
    <mergeCell ref="B2:E2"/>
    <mergeCell ref="F2:H2"/>
    <mergeCell ref="I2:M2"/>
    <mergeCell ref="F28:G28"/>
  </mergeCells>
  <hyperlinks>
    <hyperlink ref="A27" location="Map!A4" display="Map"/>
    <hyperlink ref="F28:G28" location="'Note_&amp;_Reference'!A8" display="'Note_&amp;_Reference'!A8"/>
    <hyperlink ref="H28" location="'Note &amp; Reference'!A4" display="'Note &amp; Reference'!A4"/>
    <hyperlink ref="F28" location="'Note &amp; Reference'!A8" display="'Note &amp; Reference'!A8"/>
    <hyperlink ref="G28" location="'Note &amp; Reference'!A8" display="'Note &amp; Reference'!A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E14" sqref="E14"/>
    </sheetView>
  </sheetViews>
  <sheetFormatPr defaultColWidth="8.88671875" defaultRowHeight="13.8"/>
  <cols>
    <col min="1" max="1" width="10.6640625" style="61" customWidth="1"/>
    <col min="2" max="2" width="15.6640625" style="63" customWidth="1"/>
    <col min="3" max="3" width="15.6640625" style="62" customWidth="1"/>
    <col min="4" max="4" width="20.6640625" style="62" customWidth="1"/>
    <col min="5" max="5" width="15.6640625" style="62" customWidth="1"/>
    <col min="6" max="6" width="15.6640625" style="31" customWidth="1"/>
    <col min="7" max="7" width="15.6640625" style="63" customWidth="1"/>
    <col min="8" max="8" width="15.6640625" style="62" customWidth="1"/>
    <col min="9" max="9" width="20.6640625" style="61" customWidth="1"/>
    <col min="10" max="11" width="15.6640625" style="61" customWidth="1"/>
    <col min="12" max="12" width="15.6640625" style="31" customWidth="1"/>
    <col min="13" max="14" width="15.6640625" style="61" customWidth="1"/>
    <col min="15" max="15" width="20.6640625" style="61" customWidth="1"/>
    <col min="16" max="17" width="15.6640625" style="61" customWidth="1"/>
    <col min="18" max="18" width="15.6640625" style="31" customWidth="1"/>
    <col min="19" max="19" width="26.6640625" style="31" customWidth="1"/>
    <col min="20" max="16384" width="8.88671875" style="61"/>
  </cols>
  <sheetData>
    <row r="1" spans="1:19">
      <c r="B1" s="233" t="s">
        <v>62</v>
      </c>
      <c r="C1" s="233"/>
      <c r="D1" s="233"/>
      <c r="E1" s="233"/>
      <c r="F1" s="233"/>
      <c r="G1" s="236" t="s">
        <v>63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2" t="s">
        <v>32</v>
      </c>
    </row>
    <row r="2" spans="1:19">
      <c r="B2" s="233"/>
      <c r="C2" s="233"/>
      <c r="D2" s="233"/>
      <c r="E2" s="233"/>
      <c r="F2" s="233"/>
      <c r="G2" s="234" t="s">
        <v>86</v>
      </c>
      <c r="H2" s="234"/>
      <c r="I2" s="234"/>
      <c r="J2" s="234"/>
      <c r="K2" s="234"/>
      <c r="L2" s="234"/>
      <c r="M2" s="235" t="s">
        <v>165</v>
      </c>
      <c r="N2" s="235"/>
      <c r="O2" s="235"/>
      <c r="P2" s="235"/>
      <c r="Q2" s="235"/>
      <c r="R2" s="235"/>
      <c r="S2" s="232"/>
    </row>
    <row r="3" spans="1:19">
      <c r="B3" s="63" t="s">
        <v>76</v>
      </c>
      <c r="C3" s="62" t="s">
        <v>77</v>
      </c>
      <c r="D3" s="62" t="s">
        <v>78</v>
      </c>
      <c r="E3" s="62" t="s">
        <v>84</v>
      </c>
      <c r="F3" s="31" t="s">
        <v>79</v>
      </c>
      <c r="G3" s="63" t="s">
        <v>76</v>
      </c>
      <c r="H3" s="62" t="s">
        <v>77</v>
      </c>
      <c r="I3" s="62" t="s">
        <v>78</v>
      </c>
      <c r="J3" s="62" t="s">
        <v>84</v>
      </c>
      <c r="K3" s="62" t="s">
        <v>89</v>
      </c>
      <c r="L3" s="31" t="s">
        <v>79</v>
      </c>
      <c r="M3" s="62" t="s">
        <v>76</v>
      </c>
      <c r="N3" s="62" t="s">
        <v>77</v>
      </c>
      <c r="O3" s="62" t="s">
        <v>78</v>
      </c>
      <c r="P3" s="62" t="s">
        <v>84</v>
      </c>
      <c r="Q3" s="62" t="s">
        <v>89</v>
      </c>
      <c r="R3" s="31" t="s">
        <v>79</v>
      </c>
      <c r="S3" s="232"/>
    </row>
    <row r="4" spans="1:19" ht="18">
      <c r="B4" s="64" t="s">
        <v>80</v>
      </c>
      <c r="C4" s="65" t="s">
        <v>81</v>
      </c>
      <c r="D4" s="65" t="s">
        <v>82</v>
      </c>
      <c r="E4" s="65" t="s">
        <v>85</v>
      </c>
      <c r="F4" s="66" t="s">
        <v>83</v>
      </c>
      <c r="G4" s="64" t="s">
        <v>87</v>
      </c>
      <c r="H4" s="65" t="s">
        <v>88</v>
      </c>
      <c r="I4" s="65" t="s">
        <v>82</v>
      </c>
      <c r="J4" s="65" t="s">
        <v>85</v>
      </c>
      <c r="K4" s="65" t="s">
        <v>66</v>
      </c>
      <c r="L4" s="66" t="s">
        <v>83</v>
      </c>
      <c r="M4" s="64" t="s">
        <v>87</v>
      </c>
      <c r="N4" s="65" t="s">
        <v>88</v>
      </c>
      <c r="O4" s="65" t="s">
        <v>82</v>
      </c>
      <c r="P4" s="65" t="s">
        <v>85</v>
      </c>
      <c r="Q4" s="65" t="s">
        <v>66</v>
      </c>
      <c r="R4" s="66" t="s">
        <v>83</v>
      </c>
      <c r="S4" s="66" t="s">
        <v>83</v>
      </c>
    </row>
    <row r="5" spans="1:19">
      <c r="A5" s="61">
        <v>2008</v>
      </c>
      <c r="B5" s="134"/>
      <c r="C5" s="136">
        <v>90.64</v>
      </c>
      <c r="D5" s="136">
        <v>-0.03</v>
      </c>
      <c r="E5" s="172"/>
      <c r="F5" s="14">
        <f>B5*C5*D5*E5</f>
        <v>0</v>
      </c>
      <c r="G5" s="102"/>
      <c r="H5" s="140">
        <v>800</v>
      </c>
      <c r="I5" s="179">
        <v>-0.78</v>
      </c>
      <c r="J5" s="172"/>
      <c r="K5" s="179">
        <v>0.5</v>
      </c>
      <c r="L5" s="14">
        <f>G5*3.785/1000*H5*I5*J5*K5</f>
        <v>0</v>
      </c>
      <c r="M5" s="102"/>
      <c r="N5" s="179">
        <v>1400</v>
      </c>
      <c r="O5" s="179">
        <v>-0.42</v>
      </c>
      <c r="P5" s="172"/>
      <c r="Q5" s="181">
        <f>10/700</f>
        <v>1.4285714285714285E-2</v>
      </c>
      <c r="R5" s="14">
        <f>M5*3.785/1000*N5*O5*P5*Q5</f>
        <v>0</v>
      </c>
      <c r="S5" s="14">
        <f>L5+R5</f>
        <v>0</v>
      </c>
    </row>
    <row r="6" spans="1:19">
      <c r="A6" s="61">
        <v>2009</v>
      </c>
      <c r="B6" s="134"/>
      <c r="C6" s="136">
        <v>90.64</v>
      </c>
      <c r="D6" s="136">
        <v>-0.03</v>
      </c>
      <c r="E6" s="99"/>
      <c r="F6" s="14">
        <f t="shared" ref="F6:F27" si="0">B6*C6*D6*E6</f>
        <v>0</v>
      </c>
      <c r="G6" s="102"/>
      <c r="H6" s="140">
        <v>800</v>
      </c>
      <c r="I6" s="179">
        <v>-0.78</v>
      </c>
      <c r="J6" s="99"/>
      <c r="K6" s="179">
        <v>0.5</v>
      </c>
      <c r="L6" s="14">
        <f t="shared" ref="L6:L27" si="1">G6*3.785/1000*H6*I6*J6*K6</f>
        <v>0</v>
      </c>
      <c r="M6" s="102"/>
      <c r="N6" s="179">
        <v>1400</v>
      </c>
      <c r="O6" s="179">
        <v>-0.42</v>
      </c>
      <c r="P6" s="99"/>
      <c r="Q6" s="181">
        <f t="shared" ref="Q6:Q27" si="2">10/700</f>
        <v>1.4285714285714285E-2</v>
      </c>
      <c r="R6" s="14">
        <f t="shared" ref="R6:R27" si="3">M6*3.785/1000*N6*O6*P6*Q6</f>
        <v>0</v>
      </c>
      <c r="S6" s="14">
        <f t="shared" ref="S6:S27" si="4">L6+R6</f>
        <v>0</v>
      </c>
    </row>
    <row r="7" spans="1:19">
      <c r="A7" s="61">
        <v>2010</v>
      </c>
      <c r="B7" s="134"/>
      <c r="C7" s="136">
        <v>90.64</v>
      </c>
      <c r="D7" s="136">
        <v>-0.03</v>
      </c>
      <c r="E7" s="99"/>
      <c r="F7" s="14">
        <f t="shared" si="0"/>
        <v>0</v>
      </c>
      <c r="G7" s="102"/>
      <c r="H7" s="140">
        <v>800</v>
      </c>
      <c r="I7" s="179">
        <v>-0.78</v>
      </c>
      <c r="J7" s="99"/>
      <c r="K7" s="179">
        <v>0.5</v>
      </c>
      <c r="L7" s="14">
        <f t="shared" si="1"/>
        <v>0</v>
      </c>
      <c r="M7" s="102"/>
      <c r="N7" s="179">
        <v>1400</v>
      </c>
      <c r="O7" s="179">
        <v>-0.42</v>
      </c>
      <c r="P7" s="99"/>
      <c r="Q7" s="181">
        <f t="shared" si="2"/>
        <v>1.4285714285714285E-2</v>
      </c>
      <c r="R7" s="14">
        <f t="shared" si="3"/>
        <v>0</v>
      </c>
      <c r="S7" s="14">
        <f t="shared" si="4"/>
        <v>0</v>
      </c>
    </row>
    <row r="8" spans="1:19">
      <c r="A8" s="61">
        <v>2011</v>
      </c>
      <c r="B8" s="134"/>
      <c r="C8" s="136">
        <v>90.64</v>
      </c>
      <c r="D8" s="136">
        <v>-0.03</v>
      </c>
      <c r="E8" s="99"/>
      <c r="F8" s="14">
        <f t="shared" si="0"/>
        <v>0</v>
      </c>
      <c r="G8" s="102"/>
      <c r="H8" s="140">
        <v>800</v>
      </c>
      <c r="I8" s="179">
        <v>-0.78</v>
      </c>
      <c r="J8" s="99"/>
      <c r="K8" s="179">
        <v>0.5</v>
      </c>
      <c r="L8" s="14">
        <f t="shared" si="1"/>
        <v>0</v>
      </c>
      <c r="M8" s="102"/>
      <c r="N8" s="179">
        <v>1400</v>
      </c>
      <c r="O8" s="179">
        <v>-0.42</v>
      </c>
      <c r="P8" s="99"/>
      <c r="Q8" s="181">
        <f t="shared" si="2"/>
        <v>1.4285714285714285E-2</v>
      </c>
      <c r="R8" s="14">
        <f t="shared" si="3"/>
        <v>0</v>
      </c>
      <c r="S8" s="14">
        <f t="shared" si="4"/>
        <v>0</v>
      </c>
    </row>
    <row r="9" spans="1:19">
      <c r="A9" s="61">
        <v>2012</v>
      </c>
      <c r="B9" s="134"/>
      <c r="C9" s="136">
        <v>90.64</v>
      </c>
      <c r="D9" s="136">
        <v>-0.03</v>
      </c>
      <c r="E9" s="99"/>
      <c r="F9" s="14">
        <f t="shared" si="0"/>
        <v>0</v>
      </c>
      <c r="G9" s="102"/>
      <c r="H9" s="140">
        <v>800</v>
      </c>
      <c r="I9" s="136">
        <v>-0.78</v>
      </c>
      <c r="J9" s="99"/>
      <c r="K9" s="136">
        <v>0.5</v>
      </c>
      <c r="L9" s="14">
        <f t="shared" si="1"/>
        <v>0</v>
      </c>
      <c r="M9" s="102"/>
      <c r="N9" s="136">
        <v>1400</v>
      </c>
      <c r="O9" s="136">
        <v>-0.42</v>
      </c>
      <c r="P9" s="99"/>
      <c r="Q9" s="138">
        <f t="shared" si="2"/>
        <v>1.4285714285714285E-2</v>
      </c>
      <c r="R9" s="14">
        <f t="shared" si="3"/>
        <v>0</v>
      </c>
      <c r="S9" s="14">
        <f t="shared" si="4"/>
        <v>0</v>
      </c>
    </row>
    <row r="10" spans="1:19">
      <c r="A10" s="61">
        <v>2013</v>
      </c>
      <c r="B10" s="134"/>
      <c r="C10" s="136">
        <v>90.64</v>
      </c>
      <c r="D10" s="136">
        <v>-0.03</v>
      </c>
      <c r="E10" s="99"/>
      <c r="F10" s="14">
        <f t="shared" si="0"/>
        <v>0</v>
      </c>
      <c r="G10" s="102"/>
      <c r="H10" s="140">
        <v>800</v>
      </c>
      <c r="I10" s="136">
        <v>-0.78</v>
      </c>
      <c r="J10" s="99"/>
      <c r="K10" s="136">
        <v>0.5</v>
      </c>
      <c r="L10" s="14">
        <f t="shared" si="1"/>
        <v>0</v>
      </c>
      <c r="M10" s="102"/>
      <c r="N10" s="136">
        <v>1400</v>
      </c>
      <c r="O10" s="136">
        <v>-0.42</v>
      </c>
      <c r="P10" s="99"/>
      <c r="Q10" s="138">
        <f t="shared" si="2"/>
        <v>1.4285714285714285E-2</v>
      </c>
      <c r="R10" s="14">
        <f t="shared" si="3"/>
        <v>0</v>
      </c>
      <c r="S10" s="14">
        <f t="shared" si="4"/>
        <v>0</v>
      </c>
    </row>
    <row r="11" spans="1:19">
      <c r="A11" s="61">
        <v>2014</v>
      </c>
      <c r="B11" s="134"/>
      <c r="C11" s="136">
        <v>90.64</v>
      </c>
      <c r="D11" s="136">
        <v>-0.03</v>
      </c>
      <c r="E11" s="99"/>
      <c r="F11" s="14">
        <f t="shared" si="0"/>
        <v>0</v>
      </c>
      <c r="G11" s="102"/>
      <c r="H11" s="140">
        <v>800</v>
      </c>
      <c r="I11" s="136">
        <v>-0.78</v>
      </c>
      <c r="J11" s="99"/>
      <c r="K11" s="136">
        <v>0.5</v>
      </c>
      <c r="L11" s="14">
        <f t="shared" si="1"/>
        <v>0</v>
      </c>
      <c r="M11" s="102"/>
      <c r="N11" s="136">
        <v>1400</v>
      </c>
      <c r="O11" s="136">
        <v>-0.42</v>
      </c>
      <c r="P11" s="99"/>
      <c r="Q11" s="138">
        <f t="shared" si="2"/>
        <v>1.4285714285714285E-2</v>
      </c>
      <c r="R11" s="14">
        <f t="shared" si="3"/>
        <v>0</v>
      </c>
      <c r="S11" s="14">
        <f t="shared" si="4"/>
        <v>0</v>
      </c>
    </row>
    <row r="12" spans="1:19">
      <c r="A12" s="61">
        <v>2015</v>
      </c>
      <c r="B12" s="134"/>
      <c r="C12" s="136">
        <v>90.64</v>
      </c>
      <c r="D12" s="136">
        <v>-0.03</v>
      </c>
      <c r="E12" s="99"/>
      <c r="F12" s="14">
        <f t="shared" si="0"/>
        <v>0</v>
      </c>
      <c r="G12" s="102"/>
      <c r="H12" s="140">
        <v>800</v>
      </c>
      <c r="I12" s="136">
        <v>-0.78</v>
      </c>
      <c r="J12" s="99"/>
      <c r="K12" s="136">
        <v>0.5</v>
      </c>
      <c r="L12" s="14">
        <f t="shared" si="1"/>
        <v>0</v>
      </c>
      <c r="M12" s="102"/>
      <c r="N12" s="136">
        <v>1400</v>
      </c>
      <c r="O12" s="136">
        <v>-0.42</v>
      </c>
      <c r="P12" s="99"/>
      <c r="Q12" s="138">
        <f t="shared" si="2"/>
        <v>1.4285714285714285E-2</v>
      </c>
      <c r="R12" s="14">
        <f t="shared" si="3"/>
        <v>0</v>
      </c>
      <c r="S12" s="14">
        <f t="shared" si="4"/>
        <v>0</v>
      </c>
    </row>
    <row r="13" spans="1:19">
      <c r="A13" s="61">
        <v>2016</v>
      </c>
      <c r="B13" s="134"/>
      <c r="C13" s="136">
        <v>90.64</v>
      </c>
      <c r="D13" s="136">
        <v>-0.03</v>
      </c>
      <c r="E13" s="99"/>
      <c r="F13" s="14">
        <f t="shared" si="0"/>
        <v>0</v>
      </c>
      <c r="G13" s="102"/>
      <c r="H13" s="140">
        <v>800</v>
      </c>
      <c r="I13" s="136">
        <v>-0.78</v>
      </c>
      <c r="J13" s="99"/>
      <c r="K13" s="136">
        <v>0.5</v>
      </c>
      <c r="L13" s="14">
        <f t="shared" si="1"/>
        <v>0</v>
      </c>
      <c r="M13" s="102"/>
      <c r="N13" s="136">
        <v>1400</v>
      </c>
      <c r="O13" s="136">
        <v>-0.42</v>
      </c>
      <c r="P13" s="99"/>
      <c r="Q13" s="138">
        <f t="shared" si="2"/>
        <v>1.4285714285714285E-2</v>
      </c>
      <c r="R13" s="14">
        <f t="shared" si="3"/>
        <v>0</v>
      </c>
      <c r="S13" s="14">
        <f t="shared" si="4"/>
        <v>0</v>
      </c>
    </row>
    <row r="14" spans="1:19">
      <c r="A14" s="61">
        <v>2017</v>
      </c>
      <c r="B14" s="134"/>
      <c r="C14" s="136">
        <v>90.64</v>
      </c>
      <c r="D14" s="136">
        <v>-0.03</v>
      </c>
      <c r="E14" s="99"/>
      <c r="F14" s="14">
        <f t="shared" si="0"/>
        <v>0</v>
      </c>
      <c r="G14" s="102"/>
      <c r="H14" s="140">
        <v>800</v>
      </c>
      <c r="I14" s="136">
        <v>-0.78</v>
      </c>
      <c r="J14" s="99"/>
      <c r="K14" s="136">
        <v>0.5</v>
      </c>
      <c r="L14" s="14">
        <f t="shared" si="1"/>
        <v>0</v>
      </c>
      <c r="M14" s="102"/>
      <c r="N14" s="136">
        <v>1400</v>
      </c>
      <c r="O14" s="136">
        <v>-0.42</v>
      </c>
      <c r="P14" s="99"/>
      <c r="Q14" s="138">
        <f t="shared" si="2"/>
        <v>1.4285714285714285E-2</v>
      </c>
      <c r="R14" s="14">
        <f t="shared" si="3"/>
        <v>0</v>
      </c>
      <c r="S14" s="14">
        <f t="shared" si="4"/>
        <v>0</v>
      </c>
    </row>
    <row r="15" spans="1:19">
      <c r="A15" s="61">
        <v>2018</v>
      </c>
      <c r="B15" s="134"/>
      <c r="C15" s="136">
        <v>90.64</v>
      </c>
      <c r="D15" s="136">
        <v>-0.03</v>
      </c>
      <c r="E15" s="99"/>
      <c r="F15" s="14">
        <f t="shared" si="0"/>
        <v>0</v>
      </c>
      <c r="G15" s="102"/>
      <c r="H15" s="140">
        <v>800</v>
      </c>
      <c r="I15" s="136">
        <v>-0.78</v>
      </c>
      <c r="J15" s="99"/>
      <c r="K15" s="136">
        <v>0.5</v>
      </c>
      <c r="L15" s="14">
        <f t="shared" si="1"/>
        <v>0</v>
      </c>
      <c r="M15" s="102"/>
      <c r="N15" s="136">
        <v>1400</v>
      </c>
      <c r="O15" s="136">
        <v>-0.42</v>
      </c>
      <c r="P15" s="99"/>
      <c r="Q15" s="138">
        <f t="shared" si="2"/>
        <v>1.4285714285714285E-2</v>
      </c>
      <c r="R15" s="14">
        <f t="shared" si="3"/>
        <v>0</v>
      </c>
      <c r="S15" s="14">
        <f t="shared" si="4"/>
        <v>0</v>
      </c>
    </row>
    <row r="16" spans="1:19">
      <c r="A16" s="61">
        <v>2019</v>
      </c>
      <c r="B16" s="134"/>
      <c r="C16" s="136">
        <v>90.64</v>
      </c>
      <c r="D16" s="136">
        <v>-0.03</v>
      </c>
      <c r="E16" s="99"/>
      <c r="F16" s="14">
        <f t="shared" si="0"/>
        <v>0</v>
      </c>
      <c r="G16" s="102"/>
      <c r="H16" s="140">
        <v>800</v>
      </c>
      <c r="I16" s="136">
        <v>-0.78</v>
      </c>
      <c r="J16" s="99"/>
      <c r="K16" s="136">
        <v>0.5</v>
      </c>
      <c r="L16" s="14">
        <f t="shared" si="1"/>
        <v>0</v>
      </c>
      <c r="M16" s="102"/>
      <c r="N16" s="136">
        <v>1400</v>
      </c>
      <c r="O16" s="136">
        <v>-0.42</v>
      </c>
      <c r="P16" s="99"/>
      <c r="Q16" s="138">
        <f t="shared" si="2"/>
        <v>1.4285714285714285E-2</v>
      </c>
      <c r="R16" s="14">
        <f t="shared" si="3"/>
        <v>0</v>
      </c>
      <c r="S16" s="14">
        <f t="shared" si="4"/>
        <v>0</v>
      </c>
    </row>
    <row r="17" spans="1:19">
      <c r="A17" s="61">
        <v>2020</v>
      </c>
      <c r="B17" s="134"/>
      <c r="C17" s="136">
        <v>90.64</v>
      </c>
      <c r="D17" s="136">
        <v>-0.03</v>
      </c>
      <c r="E17" s="99"/>
      <c r="F17" s="14">
        <f t="shared" si="0"/>
        <v>0</v>
      </c>
      <c r="G17" s="102"/>
      <c r="H17" s="140">
        <v>800</v>
      </c>
      <c r="I17" s="136">
        <v>-0.78</v>
      </c>
      <c r="J17" s="99"/>
      <c r="K17" s="136">
        <v>0.5</v>
      </c>
      <c r="L17" s="14">
        <f t="shared" si="1"/>
        <v>0</v>
      </c>
      <c r="M17" s="102"/>
      <c r="N17" s="136">
        <v>1400</v>
      </c>
      <c r="O17" s="136">
        <v>-0.42</v>
      </c>
      <c r="P17" s="99"/>
      <c r="Q17" s="138">
        <f t="shared" si="2"/>
        <v>1.4285714285714285E-2</v>
      </c>
      <c r="R17" s="14">
        <f t="shared" si="3"/>
        <v>0</v>
      </c>
      <c r="S17" s="14">
        <f t="shared" si="4"/>
        <v>0</v>
      </c>
    </row>
    <row r="18" spans="1:19">
      <c r="A18" s="61">
        <v>2021</v>
      </c>
      <c r="B18" s="134"/>
      <c r="C18" s="136">
        <v>90.64</v>
      </c>
      <c r="D18" s="136">
        <v>-0.03</v>
      </c>
      <c r="E18" s="99"/>
      <c r="F18" s="14">
        <f t="shared" si="0"/>
        <v>0</v>
      </c>
      <c r="G18" s="102"/>
      <c r="H18" s="140">
        <v>800</v>
      </c>
      <c r="I18" s="136">
        <v>-0.78</v>
      </c>
      <c r="J18" s="99"/>
      <c r="K18" s="136">
        <v>0.5</v>
      </c>
      <c r="L18" s="14">
        <f t="shared" si="1"/>
        <v>0</v>
      </c>
      <c r="M18" s="102"/>
      <c r="N18" s="136">
        <v>1400</v>
      </c>
      <c r="O18" s="136">
        <v>-0.42</v>
      </c>
      <c r="P18" s="99"/>
      <c r="Q18" s="138">
        <f t="shared" si="2"/>
        <v>1.4285714285714285E-2</v>
      </c>
      <c r="R18" s="14">
        <f t="shared" si="3"/>
        <v>0</v>
      </c>
      <c r="S18" s="14">
        <f t="shared" si="4"/>
        <v>0</v>
      </c>
    </row>
    <row r="19" spans="1:19">
      <c r="A19" s="61">
        <v>2022</v>
      </c>
      <c r="B19" s="134"/>
      <c r="C19" s="136">
        <v>90.64</v>
      </c>
      <c r="D19" s="136">
        <v>-0.03</v>
      </c>
      <c r="E19" s="99"/>
      <c r="F19" s="14">
        <f t="shared" si="0"/>
        <v>0</v>
      </c>
      <c r="G19" s="102"/>
      <c r="H19" s="140">
        <v>800</v>
      </c>
      <c r="I19" s="136">
        <v>-0.78</v>
      </c>
      <c r="J19" s="99"/>
      <c r="K19" s="136">
        <v>0.5</v>
      </c>
      <c r="L19" s="14">
        <f t="shared" si="1"/>
        <v>0</v>
      </c>
      <c r="M19" s="102"/>
      <c r="N19" s="136">
        <v>1400</v>
      </c>
      <c r="O19" s="136">
        <v>-0.42</v>
      </c>
      <c r="P19" s="99"/>
      <c r="Q19" s="138">
        <f t="shared" si="2"/>
        <v>1.4285714285714285E-2</v>
      </c>
      <c r="R19" s="14">
        <f t="shared" si="3"/>
        <v>0</v>
      </c>
      <c r="S19" s="14">
        <f t="shared" si="4"/>
        <v>0</v>
      </c>
    </row>
    <row r="20" spans="1:19">
      <c r="A20" s="61">
        <v>2023</v>
      </c>
      <c r="B20" s="134"/>
      <c r="C20" s="136">
        <v>90.64</v>
      </c>
      <c r="D20" s="136">
        <v>-0.03</v>
      </c>
      <c r="E20" s="99"/>
      <c r="F20" s="14">
        <f t="shared" si="0"/>
        <v>0</v>
      </c>
      <c r="G20" s="102"/>
      <c r="H20" s="140">
        <v>800</v>
      </c>
      <c r="I20" s="136">
        <v>-0.78</v>
      </c>
      <c r="J20" s="99"/>
      <c r="K20" s="136">
        <v>0.5</v>
      </c>
      <c r="L20" s="14">
        <f t="shared" si="1"/>
        <v>0</v>
      </c>
      <c r="M20" s="102"/>
      <c r="N20" s="136">
        <v>1400</v>
      </c>
      <c r="O20" s="136">
        <v>-0.42</v>
      </c>
      <c r="P20" s="99"/>
      <c r="Q20" s="138">
        <f t="shared" si="2"/>
        <v>1.4285714285714285E-2</v>
      </c>
      <c r="R20" s="14">
        <f t="shared" si="3"/>
        <v>0</v>
      </c>
      <c r="S20" s="14">
        <f t="shared" si="4"/>
        <v>0</v>
      </c>
    </row>
    <row r="21" spans="1:19">
      <c r="A21" s="61">
        <v>2024</v>
      </c>
      <c r="B21" s="134"/>
      <c r="C21" s="136">
        <v>90.64</v>
      </c>
      <c r="D21" s="136">
        <v>-0.03</v>
      </c>
      <c r="E21" s="99"/>
      <c r="F21" s="14">
        <f t="shared" si="0"/>
        <v>0</v>
      </c>
      <c r="G21" s="102"/>
      <c r="H21" s="140">
        <v>800</v>
      </c>
      <c r="I21" s="136">
        <v>-0.78</v>
      </c>
      <c r="J21" s="99"/>
      <c r="K21" s="136">
        <v>0.5</v>
      </c>
      <c r="L21" s="14">
        <f t="shared" si="1"/>
        <v>0</v>
      </c>
      <c r="M21" s="102"/>
      <c r="N21" s="136">
        <v>1400</v>
      </c>
      <c r="O21" s="136">
        <v>-0.42</v>
      </c>
      <c r="P21" s="99"/>
      <c r="Q21" s="138">
        <f t="shared" si="2"/>
        <v>1.4285714285714285E-2</v>
      </c>
      <c r="R21" s="14">
        <f t="shared" si="3"/>
        <v>0</v>
      </c>
      <c r="S21" s="14">
        <f t="shared" si="4"/>
        <v>0</v>
      </c>
    </row>
    <row r="22" spans="1:19">
      <c r="A22" s="61">
        <v>2025</v>
      </c>
      <c r="B22" s="134"/>
      <c r="C22" s="136">
        <v>90.64</v>
      </c>
      <c r="D22" s="136">
        <v>-0.03</v>
      </c>
      <c r="E22" s="99"/>
      <c r="F22" s="14">
        <f t="shared" si="0"/>
        <v>0</v>
      </c>
      <c r="G22" s="102"/>
      <c r="H22" s="140">
        <v>800</v>
      </c>
      <c r="I22" s="136">
        <v>-0.78</v>
      </c>
      <c r="J22" s="99"/>
      <c r="K22" s="136">
        <v>0.5</v>
      </c>
      <c r="L22" s="14">
        <f t="shared" si="1"/>
        <v>0</v>
      </c>
      <c r="M22" s="102"/>
      <c r="N22" s="136">
        <v>1400</v>
      </c>
      <c r="O22" s="136">
        <v>-0.42</v>
      </c>
      <c r="P22" s="99"/>
      <c r="Q22" s="138">
        <f t="shared" si="2"/>
        <v>1.4285714285714285E-2</v>
      </c>
      <c r="R22" s="14">
        <f t="shared" si="3"/>
        <v>0</v>
      </c>
      <c r="S22" s="14">
        <f t="shared" si="4"/>
        <v>0</v>
      </c>
    </row>
    <row r="23" spans="1:19">
      <c r="A23" s="61">
        <v>2026</v>
      </c>
      <c r="B23" s="134"/>
      <c r="C23" s="136">
        <v>90.64</v>
      </c>
      <c r="D23" s="136">
        <v>-0.03</v>
      </c>
      <c r="E23" s="99"/>
      <c r="F23" s="14">
        <f t="shared" si="0"/>
        <v>0</v>
      </c>
      <c r="G23" s="102"/>
      <c r="H23" s="140">
        <v>800</v>
      </c>
      <c r="I23" s="136">
        <v>-0.78</v>
      </c>
      <c r="J23" s="99"/>
      <c r="K23" s="136">
        <v>0.5</v>
      </c>
      <c r="L23" s="14">
        <f t="shared" si="1"/>
        <v>0</v>
      </c>
      <c r="M23" s="102"/>
      <c r="N23" s="136">
        <v>1400</v>
      </c>
      <c r="O23" s="136">
        <v>-0.42</v>
      </c>
      <c r="P23" s="99"/>
      <c r="Q23" s="138">
        <f t="shared" si="2"/>
        <v>1.4285714285714285E-2</v>
      </c>
      <c r="R23" s="14">
        <f t="shared" si="3"/>
        <v>0</v>
      </c>
      <c r="S23" s="14">
        <f t="shared" si="4"/>
        <v>0</v>
      </c>
    </row>
    <row r="24" spans="1:19">
      <c r="A24" s="61">
        <v>2027</v>
      </c>
      <c r="B24" s="134"/>
      <c r="C24" s="136">
        <v>90.64</v>
      </c>
      <c r="D24" s="136">
        <v>-0.03</v>
      </c>
      <c r="E24" s="99"/>
      <c r="F24" s="14">
        <f t="shared" si="0"/>
        <v>0</v>
      </c>
      <c r="G24" s="102"/>
      <c r="H24" s="140">
        <v>800</v>
      </c>
      <c r="I24" s="136">
        <v>-0.78</v>
      </c>
      <c r="J24" s="99"/>
      <c r="K24" s="136">
        <v>0.5</v>
      </c>
      <c r="L24" s="14">
        <f t="shared" si="1"/>
        <v>0</v>
      </c>
      <c r="M24" s="102"/>
      <c r="N24" s="136">
        <v>1400</v>
      </c>
      <c r="O24" s="136">
        <v>-0.42</v>
      </c>
      <c r="P24" s="99"/>
      <c r="Q24" s="138">
        <f t="shared" si="2"/>
        <v>1.4285714285714285E-2</v>
      </c>
      <c r="R24" s="14">
        <f t="shared" si="3"/>
        <v>0</v>
      </c>
      <c r="S24" s="14">
        <f t="shared" si="4"/>
        <v>0</v>
      </c>
    </row>
    <row r="25" spans="1:19">
      <c r="A25" s="61">
        <v>2028</v>
      </c>
      <c r="B25" s="134"/>
      <c r="C25" s="136">
        <v>90.64</v>
      </c>
      <c r="D25" s="136">
        <v>-0.03</v>
      </c>
      <c r="E25" s="99"/>
      <c r="F25" s="14">
        <f t="shared" si="0"/>
        <v>0</v>
      </c>
      <c r="G25" s="102"/>
      <c r="H25" s="140">
        <v>800</v>
      </c>
      <c r="I25" s="136">
        <v>-0.78</v>
      </c>
      <c r="J25" s="99"/>
      <c r="K25" s="136">
        <v>0.5</v>
      </c>
      <c r="L25" s="14">
        <f t="shared" si="1"/>
        <v>0</v>
      </c>
      <c r="M25" s="102"/>
      <c r="N25" s="136">
        <v>1400</v>
      </c>
      <c r="O25" s="136">
        <v>-0.42</v>
      </c>
      <c r="P25" s="99"/>
      <c r="Q25" s="138">
        <f t="shared" si="2"/>
        <v>1.4285714285714285E-2</v>
      </c>
      <c r="R25" s="14">
        <f t="shared" si="3"/>
        <v>0</v>
      </c>
      <c r="S25" s="14">
        <f t="shared" si="4"/>
        <v>0</v>
      </c>
    </row>
    <row r="26" spans="1:19">
      <c r="A26" s="61">
        <v>2029</v>
      </c>
      <c r="B26" s="134"/>
      <c r="C26" s="136">
        <v>90.64</v>
      </c>
      <c r="D26" s="136">
        <v>-0.03</v>
      </c>
      <c r="E26" s="99"/>
      <c r="F26" s="14">
        <f t="shared" si="0"/>
        <v>0</v>
      </c>
      <c r="G26" s="102"/>
      <c r="H26" s="140">
        <v>800</v>
      </c>
      <c r="I26" s="136">
        <v>-0.78</v>
      </c>
      <c r="J26" s="99"/>
      <c r="K26" s="136">
        <v>0.5</v>
      </c>
      <c r="L26" s="14">
        <f t="shared" si="1"/>
        <v>0</v>
      </c>
      <c r="M26" s="102"/>
      <c r="N26" s="136">
        <v>1400</v>
      </c>
      <c r="O26" s="136">
        <v>-0.42</v>
      </c>
      <c r="P26" s="99"/>
      <c r="Q26" s="138">
        <f t="shared" si="2"/>
        <v>1.4285714285714285E-2</v>
      </c>
      <c r="R26" s="14">
        <f t="shared" si="3"/>
        <v>0</v>
      </c>
      <c r="S26" s="14">
        <f t="shared" si="4"/>
        <v>0</v>
      </c>
    </row>
    <row r="27" spans="1:19">
      <c r="A27" s="65">
        <v>2030</v>
      </c>
      <c r="B27" s="135"/>
      <c r="C27" s="137">
        <v>90.64</v>
      </c>
      <c r="D27" s="137">
        <v>-0.03</v>
      </c>
      <c r="E27" s="105"/>
      <c r="F27" s="67">
        <f t="shared" si="0"/>
        <v>0</v>
      </c>
      <c r="G27" s="103"/>
      <c r="H27" s="141">
        <v>800</v>
      </c>
      <c r="I27" s="137">
        <v>-0.78</v>
      </c>
      <c r="J27" s="105"/>
      <c r="K27" s="137">
        <v>0.5</v>
      </c>
      <c r="L27" s="67">
        <f t="shared" si="1"/>
        <v>0</v>
      </c>
      <c r="M27" s="103"/>
      <c r="N27" s="137">
        <v>1400</v>
      </c>
      <c r="O27" s="137">
        <v>-0.42</v>
      </c>
      <c r="P27" s="105"/>
      <c r="Q27" s="139">
        <f t="shared" si="2"/>
        <v>1.4285714285714285E-2</v>
      </c>
      <c r="R27" s="67">
        <f t="shared" si="3"/>
        <v>0</v>
      </c>
      <c r="S27" s="67">
        <f t="shared" si="4"/>
        <v>0</v>
      </c>
    </row>
    <row r="28" spans="1:19">
      <c r="A28" s="113" t="s">
        <v>94</v>
      </c>
      <c r="F28" s="14"/>
      <c r="G28" s="21"/>
      <c r="H28" s="22"/>
    </row>
    <row r="29" spans="1:19">
      <c r="A29" s="183" t="s">
        <v>99</v>
      </c>
      <c r="B29" s="187"/>
      <c r="C29" s="151">
        <v>8</v>
      </c>
      <c r="D29" s="151">
        <v>9</v>
      </c>
      <c r="E29" s="187"/>
      <c r="F29" s="142"/>
      <c r="G29" s="152"/>
      <c r="H29" s="153">
        <v>10</v>
      </c>
      <c r="I29" s="151">
        <v>11</v>
      </c>
      <c r="J29" s="187"/>
      <c r="K29" s="187" t="s">
        <v>146</v>
      </c>
      <c r="L29" s="143"/>
      <c r="M29" s="187"/>
      <c r="N29" s="151">
        <v>12</v>
      </c>
      <c r="O29" s="151">
        <v>11</v>
      </c>
      <c r="P29" s="187"/>
      <c r="Q29" s="151">
        <v>13</v>
      </c>
      <c r="R29" s="143"/>
      <c r="S29" s="143"/>
    </row>
  </sheetData>
  <mergeCells count="5">
    <mergeCell ref="S1:S3"/>
    <mergeCell ref="B1:F2"/>
    <mergeCell ref="G2:L2"/>
    <mergeCell ref="M2:R2"/>
    <mergeCell ref="G1:R1"/>
  </mergeCells>
  <hyperlinks>
    <hyperlink ref="A28" location="Map!A4" display="Map"/>
    <hyperlink ref="C29" location="'Note &amp; Reference'!A9" display="'Note &amp; Reference'!A9"/>
    <hyperlink ref="D29" location="'Note &amp; Reference'!A10" display="'Note &amp; Reference'!A10"/>
    <hyperlink ref="H29" location="'Note &amp; Reference'!A11" display="'Note &amp; Reference'!A11"/>
    <hyperlink ref="I29" location="'Note &amp; Reference'!A12" display="'Note &amp; Reference'!A12"/>
    <hyperlink ref="O29" location="'Note &amp; Reference'!A12" display="'Note &amp; Reference'!A12"/>
    <hyperlink ref="Q29" location="'Note &amp; Reference'!A14" display="'Note &amp; Reference'!A14"/>
    <hyperlink ref="N29" location="'Note &amp; Reference'!A13" display="'Note &amp; Reference'!A13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Map</vt:lpstr>
      <vt:lpstr>Result Overview</vt:lpstr>
      <vt:lpstr>Building Fuel Usage</vt:lpstr>
      <vt:lpstr>Building Electricity</vt:lpstr>
      <vt:lpstr>Gasoline Usage</vt:lpstr>
      <vt:lpstr>Staff Commute</vt:lpstr>
      <vt:lpstr>Business Travel</vt:lpstr>
      <vt:lpstr>WasteWater</vt:lpstr>
      <vt:lpstr>Solid Waste</vt:lpstr>
      <vt:lpstr>Paper Usage</vt:lpstr>
      <vt:lpstr>C Sequestration</vt:lpstr>
      <vt:lpstr>Brief Analysis</vt:lpstr>
      <vt:lpstr>Note &amp; Reference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Tompkins, Laurie (DCR)</dc:creator>
  <cp:lastModifiedBy>ltompkins</cp:lastModifiedBy>
  <dcterms:created xsi:type="dcterms:W3CDTF">2012-05-28T15:27:54Z</dcterms:created>
  <dcterms:modified xsi:type="dcterms:W3CDTF">2012-11-21T15:26:03Z</dcterms:modified>
</cp:coreProperties>
</file>